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40" windowWidth="15600" windowHeight="10425"/>
  </bookViews>
  <sheets>
    <sheet name="2019 с расчетом рейтинга уточн" sheetId="4" r:id="rId1"/>
  </sheets>
  <definedNames>
    <definedName name="_xlnm._FilterDatabase" localSheetId="0" hidden="1">'2019 с расчетом рейтинга уточн'!$A$14:$AB$85</definedName>
    <definedName name="_xlnm.Print_Titles" localSheetId="0">'2019 с расчетом рейтинга уточн'!$14:$14</definedName>
  </definedNames>
  <calcPr calcId="145621"/>
</workbook>
</file>

<file path=xl/calcChain.xml><?xml version="1.0" encoding="utf-8"?>
<calcChain xmlns="http://schemas.openxmlformats.org/spreadsheetml/2006/main">
  <c r="S85" i="4" l="1"/>
  <c r="T85" i="4" s="1"/>
  <c r="O85" i="4"/>
  <c r="P85" i="4" s="1"/>
  <c r="S84" i="4"/>
  <c r="T84" i="4" s="1"/>
  <c r="O84" i="4"/>
  <c r="P84" i="4" s="1"/>
  <c r="S83" i="4"/>
  <c r="T83" i="4" s="1"/>
  <c r="O83" i="4"/>
  <c r="P83" i="4" s="1"/>
  <c r="S82" i="4"/>
  <c r="T82" i="4" s="1"/>
  <c r="O82" i="4"/>
  <c r="P82" i="4" s="1"/>
  <c r="S81" i="4"/>
  <c r="T81" i="4" s="1"/>
  <c r="O81" i="4"/>
  <c r="P81" i="4" s="1"/>
  <c r="S80" i="4"/>
  <c r="T80" i="4" s="1"/>
  <c r="O80" i="4"/>
  <c r="P80" i="4" s="1"/>
  <c r="S79" i="4"/>
  <c r="T79" i="4" s="1"/>
  <c r="O79" i="4"/>
  <c r="P79" i="4" s="1"/>
  <c r="S78" i="4"/>
  <c r="T78" i="4" s="1"/>
  <c r="O78" i="4"/>
  <c r="P78" i="4" s="1"/>
  <c r="S77" i="4"/>
  <c r="T77" i="4" s="1"/>
  <c r="O77" i="4"/>
  <c r="P77" i="4" s="1"/>
  <c r="S76" i="4"/>
  <c r="T76" i="4" s="1"/>
  <c r="O76" i="4"/>
  <c r="P76" i="4" s="1"/>
  <c r="S75" i="4"/>
  <c r="T75" i="4" s="1"/>
  <c r="O75" i="4"/>
  <c r="P75" i="4" s="1"/>
  <c r="S74" i="4"/>
  <c r="T74" i="4" s="1"/>
  <c r="O74" i="4"/>
  <c r="P74" i="4" s="1"/>
  <c r="S73" i="4"/>
  <c r="T73" i="4" s="1"/>
  <c r="O73" i="4"/>
  <c r="P73" i="4" s="1"/>
  <c r="S72" i="4"/>
  <c r="T72" i="4" s="1"/>
  <c r="O72" i="4"/>
  <c r="P72" i="4" s="1"/>
  <c r="S71" i="4"/>
  <c r="T71" i="4" s="1"/>
  <c r="O71" i="4"/>
  <c r="P71" i="4" s="1"/>
  <c r="S70" i="4"/>
  <c r="T70" i="4" s="1"/>
  <c r="O70" i="4"/>
  <c r="P70" i="4" s="1"/>
  <c r="S69" i="4"/>
  <c r="T69" i="4" s="1"/>
  <c r="O69" i="4"/>
  <c r="P69" i="4" s="1"/>
  <c r="S68" i="4"/>
  <c r="T68" i="4" s="1"/>
  <c r="O68" i="4"/>
  <c r="P68" i="4" s="1"/>
  <c r="S67" i="4"/>
  <c r="T67" i="4" s="1"/>
  <c r="O67" i="4"/>
  <c r="P67" i="4" s="1"/>
  <c r="S66" i="4"/>
  <c r="T66" i="4" s="1"/>
  <c r="O66" i="4"/>
  <c r="P66" i="4" s="1"/>
  <c r="S65" i="4"/>
  <c r="T65" i="4" s="1"/>
  <c r="O65" i="4"/>
  <c r="P65" i="4" s="1"/>
  <c r="S64" i="4"/>
  <c r="T64" i="4" s="1"/>
  <c r="O64" i="4"/>
  <c r="P64" i="4" s="1"/>
  <c r="S63" i="4"/>
  <c r="T63" i="4" s="1"/>
  <c r="O63" i="4"/>
  <c r="P63" i="4" s="1"/>
  <c r="T62" i="4"/>
  <c r="O62" i="4"/>
  <c r="P62" i="4" s="1"/>
  <c r="S61" i="4"/>
  <c r="T61" i="4" s="1"/>
  <c r="O61" i="4"/>
  <c r="P61" i="4" s="1"/>
  <c r="S60" i="4"/>
  <c r="T60" i="4" s="1"/>
  <c r="O60" i="4"/>
  <c r="P60" i="4" s="1"/>
  <c r="S59" i="4"/>
  <c r="T59" i="4" s="1"/>
  <c r="O59" i="4"/>
  <c r="P59" i="4" s="1"/>
  <c r="S58" i="4"/>
  <c r="T58" i="4" s="1"/>
  <c r="O58" i="4"/>
  <c r="P58" i="4" s="1"/>
  <c r="S57" i="4"/>
  <c r="T57" i="4" s="1"/>
  <c r="O57" i="4"/>
  <c r="P57" i="4" s="1"/>
  <c r="S56" i="4"/>
  <c r="T56" i="4" s="1"/>
  <c r="O56" i="4"/>
  <c r="P56" i="4" s="1"/>
  <c r="S55" i="4"/>
  <c r="T55" i="4" s="1"/>
  <c r="O55" i="4"/>
  <c r="P55" i="4" s="1"/>
  <c r="T54" i="4"/>
  <c r="O54" i="4"/>
  <c r="P54" i="4" s="1"/>
  <c r="S53" i="4"/>
  <c r="T53" i="4" s="1"/>
  <c r="O53" i="4"/>
  <c r="P53" i="4" s="1"/>
  <c r="S52" i="4"/>
  <c r="T52" i="4" s="1"/>
  <c r="O52" i="4"/>
  <c r="P52" i="4" s="1"/>
  <c r="S51" i="4"/>
  <c r="T51" i="4" s="1"/>
  <c r="O51" i="4"/>
  <c r="P51" i="4" s="1"/>
  <c r="S50" i="4"/>
  <c r="T50" i="4" s="1"/>
  <c r="O50" i="4"/>
  <c r="P50" i="4" s="1"/>
  <c r="S49" i="4"/>
  <c r="T49" i="4" s="1"/>
  <c r="O49" i="4"/>
  <c r="P49" i="4" s="1"/>
  <c r="S48" i="4"/>
  <c r="T48" i="4" s="1"/>
  <c r="O48" i="4"/>
  <c r="P48" i="4" s="1"/>
  <c r="S47" i="4"/>
  <c r="T47" i="4" s="1"/>
  <c r="O47" i="4"/>
  <c r="P47" i="4" s="1"/>
  <c r="S46" i="4"/>
  <c r="T46" i="4" s="1"/>
  <c r="O46" i="4"/>
  <c r="P46" i="4" s="1"/>
  <c r="S45" i="4"/>
  <c r="T45" i="4" s="1"/>
  <c r="O45" i="4"/>
  <c r="P45" i="4" s="1"/>
  <c r="S44" i="4"/>
  <c r="T44" i="4" s="1"/>
  <c r="O44" i="4"/>
  <c r="P44" i="4" s="1"/>
  <c r="S43" i="4"/>
  <c r="T43" i="4" s="1"/>
  <c r="O43" i="4"/>
  <c r="P43" i="4" s="1"/>
  <c r="S42" i="4"/>
  <c r="T42" i="4" s="1"/>
  <c r="O42" i="4"/>
  <c r="P42" i="4" s="1"/>
  <c r="S41" i="4"/>
  <c r="T41" i="4" s="1"/>
  <c r="O41" i="4"/>
  <c r="P41" i="4" s="1"/>
  <c r="S40" i="4"/>
  <c r="T40" i="4" s="1"/>
  <c r="O40" i="4"/>
  <c r="P40" i="4" s="1"/>
  <c r="S39" i="4"/>
  <c r="T39" i="4" s="1"/>
  <c r="O39" i="4"/>
  <c r="P39" i="4" s="1"/>
  <c r="S38" i="4"/>
  <c r="T38" i="4" s="1"/>
  <c r="O38" i="4"/>
  <c r="P38" i="4" s="1"/>
  <c r="AE37" i="4"/>
  <c r="AE39" i="4" s="1"/>
  <c r="S37" i="4"/>
  <c r="T37" i="4" s="1"/>
  <c r="O37" i="4"/>
  <c r="P37" i="4" s="1"/>
  <c r="S36" i="4"/>
  <c r="T36" i="4" s="1"/>
  <c r="O36" i="4"/>
  <c r="P36" i="4" s="1"/>
  <c r="S35" i="4"/>
  <c r="T35" i="4" s="1"/>
  <c r="O35" i="4"/>
  <c r="P35" i="4" s="1"/>
  <c r="AF34" i="4"/>
  <c r="AG34" i="4" s="1"/>
  <c r="S34" i="4"/>
  <c r="T34" i="4" s="1"/>
  <c r="O34" i="4"/>
  <c r="P34" i="4" s="1"/>
  <c r="S33" i="4"/>
  <c r="T33" i="4" s="1"/>
  <c r="O33" i="4"/>
  <c r="P33" i="4" s="1"/>
  <c r="S32" i="4"/>
  <c r="T32" i="4" s="1"/>
  <c r="O32" i="4"/>
  <c r="P32" i="4" s="1"/>
  <c r="S31" i="4"/>
  <c r="T31" i="4" s="1"/>
  <c r="O31" i="4"/>
  <c r="P31" i="4" s="1"/>
  <c r="S30" i="4"/>
  <c r="T30" i="4" s="1"/>
  <c r="O30" i="4"/>
  <c r="P30" i="4" s="1"/>
  <c r="S29" i="4"/>
  <c r="T29" i="4" s="1"/>
  <c r="O29" i="4"/>
  <c r="P29" i="4" s="1"/>
  <c r="S28" i="4"/>
  <c r="T28" i="4" s="1"/>
  <c r="O28" i="4"/>
  <c r="P28" i="4" s="1"/>
  <c r="S27" i="4"/>
  <c r="T27" i="4" s="1"/>
  <c r="O27" i="4"/>
  <c r="P27" i="4" s="1"/>
  <c r="S26" i="4"/>
  <c r="T26" i="4" s="1"/>
  <c r="O26" i="4"/>
  <c r="P26" i="4" s="1"/>
  <c r="S25" i="4"/>
  <c r="T25" i="4" s="1"/>
  <c r="O25" i="4"/>
  <c r="P25" i="4" s="1"/>
  <c r="S24" i="4"/>
  <c r="T24" i="4" s="1"/>
  <c r="O24" i="4"/>
  <c r="P24" i="4" s="1"/>
  <c r="S23" i="4"/>
  <c r="T23" i="4" s="1"/>
  <c r="O23" i="4"/>
  <c r="P23" i="4" s="1"/>
  <c r="S22" i="4"/>
  <c r="T22" i="4" s="1"/>
  <c r="O22" i="4"/>
  <c r="P22" i="4" s="1"/>
  <c r="AE21" i="4"/>
  <c r="S21" i="4"/>
  <c r="T21" i="4" s="1"/>
  <c r="O21" i="4"/>
  <c r="P21" i="4" s="1"/>
  <c r="S20" i="4"/>
  <c r="T20" i="4" s="1"/>
  <c r="O20" i="4"/>
  <c r="P20" i="4" s="1"/>
  <c r="AJ19" i="4"/>
  <c r="AJ21" i="4" s="1"/>
  <c r="AJ22" i="4" s="1"/>
  <c r="AJ23" i="4" s="1"/>
  <c r="AE19" i="4"/>
  <c r="S19" i="4"/>
  <c r="T19" i="4" s="1"/>
  <c r="O19" i="4"/>
  <c r="P19" i="4" s="1"/>
  <c r="S18" i="4"/>
  <c r="T18" i="4" s="1"/>
  <c r="O18" i="4"/>
  <c r="P18" i="4" s="1"/>
  <c r="S17" i="4"/>
  <c r="T17" i="4" s="1"/>
  <c r="O17" i="4"/>
  <c r="P17" i="4" s="1"/>
  <c r="S16" i="4"/>
  <c r="T16" i="4" s="1"/>
  <c r="O16" i="4"/>
  <c r="P16" i="4" s="1"/>
  <c r="S15" i="4"/>
  <c r="T15" i="4" s="1"/>
  <c r="O15" i="4"/>
  <c r="P15" i="4" s="1"/>
  <c r="Z38" i="4" l="1"/>
  <c r="AA38" i="4" s="1"/>
  <c r="Z54" i="4"/>
  <c r="AA54" i="4" s="1"/>
  <c r="Z39" i="4"/>
  <c r="AA39" i="4" s="1"/>
  <c r="Z40" i="4"/>
  <c r="AA40" i="4" s="1"/>
  <c r="Z15" i="4"/>
  <c r="AA15" i="4" s="1"/>
  <c r="Z19" i="4"/>
  <c r="AA19" i="4" s="1"/>
  <c r="Z25" i="4"/>
  <c r="AA25" i="4" s="1"/>
  <c r="Z27" i="4"/>
  <c r="AA27" i="4" s="1"/>
  <c r="Z29" i="4"/>
  <c r="AA29" i="4" s="1"/>
  <c r="Z31" i="4"/>
  <c r="AA31" i="4" s="1"/>
  <c r="Z33" i="4"/>
  <c r="AA33" i="4" s="1"/>
  <c r="Z46" i="4"/>
  <c r="AA46" i="4" s="1"/>
  <c r="Z55" i="4"/>
  <c r="AA55" i="4" s="1"/>
  <c r="Z57" i="4"/>
  <c r="AA57" i="4" s="1"/>
  <c r="Z59" i="4"/>
  <c r="AA59" i="4" s="1"/>
  <c r="Z61" i="4"/>
  <c r="AA61" i="4" s="1"/>
  <c r="Z63" i="4"/>
  <c r="AA63" i="4" s="1"/>
  <c r="Z65" i="4"/>
  <c r="AA65" i="4" s="1"/>
  <c r="Z67" i="4"/>
  <c r="AA67" i="4" s="1"/>
  <c r="Z69" i="4"/>
  <c r="AA69" i="4" s="1"/>
  <c r="Z71" i="4"/>
  <c r="AA71" i="4" s="1"/>
  <c r="Z73" i="4"/>
  <c r="AA73" i="4" s="1"/>
  <c r="Z75" i="4"/>
  <c r="AA75" i="4" s="1"/>
  <c r="Z77" i="4"/>
  <c r="AA77" i="4" s="1"/>
  <c r="Z79" i="4"/>
  <c r="AA79" i="4" s="1"/>
  <c r="Z80" i="4"/>
  <c r="AA80" i="4" s="1"/>
  <c r="Z83" i="4"/>
  <c r="AA83" i="4" s="1"/>
  <c r="Z85" i="4"/>
  <c r="AA85" i="4" s="1"/>
  <c r="Z17" i="4"/>
  <c r="AA17" i="4" s="1"/>
  <c r="AE22" i="4"/>
  <c r="Z24" i="4"/>
  <c r="AA24" i="4" s="1"/>
  <c r="Z26" i="4"/>
  <c r="AA26" i="4" s="1"/>
  <c r="Z28" i="4"/>
  <c r="AA28" i="4" s="1"/>
  <c r="Z30" i="4"/>
  <c r="AA30" i="4" s="1"/>
  <c r="Z32" i="4"/>
  <c r="AA32" i="4" s="1"/>
  <c r="Z34" i="4"/>
  <c r="AA34" i="4" s="1"/>
  <c r="Z35" i="4"/>
  <c r="AA35" i="4" s="1"/>
  <c r="Z37" i="4"/>
  <c r="AA37" i="4" s="1"/>
  <c r="Z42" i="4"/>
  <c r="AA42" i="4" s="1"/>
  <c r="Z50" i="4"/>
  <c r="AA50" i="4" s="1"/>
  <c r="AE38" i="4"/>
  <c r="AE40" i="4" s="1"/>
  <c r="AE41" i="4" s="1"/>
  <c r="Z20" i="4"/>
  <c r="AA20" i="4" s="1"/>
  <c r="Z41" i="4"/>
  <c r="AA41" i="4" s="1"/>
  <c r="Z44" i="4"/>
  <c r="AA44" i="4" s="1"/>
  <c r="Z48" i="4"/>
  <c r="AA48" i="4" s="1"/>
  <c r="Z52" i="4"/>
  <c r="AA52" i="4" s="1"/>
  <c r="Z64" i="4"/>
  <c r="AA64" i="4" s="1"/>
  <c r="Z66" i="4"/>
  <c r="AA66" i="4" s="1"/>
  <c r="Z68" i="4"/>
  <c r="AA68" i="4" s="1"/>
  <c r="Z70" i="4"/>
  <c r="AA70" i="4" s="1"/>
  <c r="Z72" i="4"/>
  <c r="AA72" i="4" s="1"/>
  <c r="Z74" i="4"/>
  <c r="AA74" i="4" s="1"/>
  <c r="Z76" i="4"/>
  <c r="AA76" i="4" s="1"/>
  <c r="Z78" i="4"/>
  <c r="AA78" i="4" s="1"/>
  <c r="Z81" i="4"/>
  <c r="AA81" i="4" s="1"/>
  <c r="Z23" i="4"/>
  <c r="AA23" i="4" s="1"/>
  <c r="Z21" i="4"/>
  <c r="AA21" i="4" s="1"/>
  <c r="Z43" i="4"/>
  <c r="AA43" i="4" s="1"/>
  <c r="Z45" i="4"/>
  <c r="AA45" i="4" s="1"/>
  <c r="Z47" i="4"/>
  <c r="AA47" i="4" s="1"/>
  <c r="Z49" i="4"/>
  <c r="AA49" i="4" s="1"/>
  <c r="Z51" i="4"/>
  <c r="AA51" i="4" s="1"/>
  <c r="Z53" i="4"/>
  <c r="AA53" i="4" s="1"/>
  <c r="Z56" i="4"/>
  <c r="AA56" i="4" s="1"/>
  <c r="Z58" i="4"/>
  <c r="AA58" i="4" s="1"/>
  <c r="Z60" i="4"/>
  <c r="AA60" i="4" s="1"/>
  <c r="Z62" i="4"/>
  <c r="AA62" i="4" s="1"/>
  <c r="Z82" i="4"/>
  <c r="AA82" i="4" s="1"/>
  <c r="Z16" i="4"/>
  <c r="AA16" i="4" s="1"/>
  <c r="Z18" i="4"/>
  <c r="AA18" i="4" s="1"/>
  <c r="Z22" i="4"/>
  <c r="AA22" i="4" s="1"/>
  <c r="Z36" i="4"/>
  <c r="AA36" i="4" s="1"/>
  <c r="Z84" i="4"/>
  <c r="AA84" i="4" s="1"/>
</calcChain>
</file>

<file path=xl/sharedStrings.xml><?xml version="1.0" encoding="utf-8"?>
<sst xmlns="http://schemas.openxmlformats.org/spreadsheetml/2006/main" count="221" uniqueCount="139">
  <si>
    <t>"УТВЕРЖДАЮ"</t>
  </si>
  <si>
    <t>Мониторинг качества финансового менеджмента</t>
  </si>
  <si>
    <t>№№ п/п</t>
  </si>
  <si>
    <t>Наименование территориального органа</t>
  </si>
  <si>
    <t>Кассовый расход</t>
  </si>
  <si>
    <t>ОЦЕНКА СРЕДНЕГО УРОВНЯ КАЧЕСТВА ФИНАНСОВОГО МЕНЕДЖМЕНТА</t>
  </si>
  <si>
    <t>Средний объем кассовых расходов за 1 - 3 квартал</t>
  </si>
  <si>
    <t>Кассовый расход в 4 квартале</t>
  </si>
  <si>
    <t>ИТОГОВАЯ ОЦЕНКА В БАЛЛАХ</t>
  </si>
  <si>
    <t>Общее количество баллов за 1 квартал</t>
  </si>
  <si>
    <t>Общее количество баллов за 2 квартал</t>
  </si>
  <si>
    <t>Общее количество баллов за 3 квартал</t>
  </si>
  <si>
    <t>Общее количество баллов за 4 квартал</t>
  </si>
  <si>
    <t>СУММА
 БАЛЛОВ ПО ИТОГАМ 4 КВАРТАЛОВ</t>
  </si>
  <si>
    <t>Стоимость материальных запасов по состоянию на 1 января отчетного года</t>
  </si>
  <si>
    <t>стоимость материальных запасов по состоянию на 1 января года, следующего за отчетным</t>
  </si>
  <si>
    <t>Стоимость материальных запасов по состоянию на 1 января года, следующего за отчетным</t>
  </si>
  <si>
    <t>Заместитель руководителя</t>
  </si>
  <si>
    <t>БАЛЛЫ ЗА СУММУ СУДЕБНЫХ ИСКОВ</t>
  </si>
  <si>
    <t>БАЛЛЫ ЗА НАЛИЧИЕ НЕДОСТАЧ И ХИЩЕНИЙ</t>
  </si>
  <si>
    <t>Начальник Финансового управления - главный бухгалтер</t>
  </si>
  <si>
    <t>БАЛЛЫ ЗА ТЕМП РОСТА (СНИЖЕНИЯ) ОБЪЕМА МАТЕРИАЛЬ-НЫХ ЗАПАСОВ</t>
  </si>
  <si>
    <t>Темп роста (снижения) объема материаль-ных запасов</t>
  </si>
  <si>
    <t>БАЛЛЫ ЗА ЭФФЕКТИВ-НОСТЬ УПРАВЛЕНИЯ КРЕДИТОРСКОЙ И ДЕБИТОРСКОЙ ЗАДОЛЖЕН-НОСТЬЮ ПО РАСХОДАМ</t>
  </si>
  <si>
    <t>БАЛЛЫ ЗА ФАКТЫ НАРУШЕНИЯ ПОРЯДКА ПРИНЯТИЯ БЮДЖЕТНЫХ ОБЯЗАТЕЛЬСТВ НА ЗАКУПКУ ТОВАРОВ, РАБОТ И УСЛУГ</t>
  </si>
  <si>
    <t>БАЛЛЫ ЗА ФАКТЫ НАРУШЕНИЯ ПОРЯДКА И УСТАНОВЛЕН-НЫХ СРОКОВ УТВЕРЖДЕНИЯ И ВЕДЕНИЯ БЮДЖЕТНЫХ СМЕТ</t>
  </si>
  <si>
    <t>БАЛЛЫ ЗА КАЧЕСТВО УПРАВЛЕНИЯ ДЕБИТОРСКОЙ ЗАДОЛЖЕННОС-ТЬЮ ПО ПЛАТЕЖАМ В БЮДЖЕТ</t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</si>
  <si>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</si>
  <si>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</si>
  <si>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</si>
  <si>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</si>
  <si>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</si>
  <si>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</si>
  <si>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</si>
  <si>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</si>
  <si>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</si>
  <si>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ВОРОНЕЖСКОЙ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</si>
  <si>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ДАЛЬНЕВОСТОЧНОМУ ФО</t>
    </r>
  </si>
  <si>
    <r>
      <rPr>
        <b/>
        <sz val="10"/>
        <rFont val="Times New Roman"/>
        <family val="1"/>
        <charset val="204"/>
      </rPr>
      <t xml:space="preserve">ЕНИСЕЙСКОЕ УПРАВЛЕНИЕ </t>
    </r>
    <r>
      <rPr>
        <sz val="10"/>
        <rFont val="Times New Roman"/>
        <family val="1"/>
        <charset val="204"/>
      </rPr>
      <t>РОСКОМНАДЗОРА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</si>
  <si>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ЗАБАЙКАЛЬСКОМУ КРАЮ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</si>
  <si>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</si>
  <si>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</si>
  <si>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</si>
  <si>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</si>
  <si>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</si>
  <si>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</si>
  <si>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</si>
  <si>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</si>
  <si>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</si>
  <si>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</si>
  <si>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</si>
  <si>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</si>
  <si>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</si>
  <si>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</si>
  <si>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</si>
  <si>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НОВГОРОДСКОЙ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</si>
  <si>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</si>
  <si>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</si>
  <si>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</si>
  <si>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</si>
  <si>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</si>
  <si>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</si>
  <si>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ПРИМОРСКОМУ КРАЮ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</si>
  <si>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ПСКОВСКОЙ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</si>
  <si>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</si>
  <si>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</si>
  <si>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</si>
  <si>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</si>
  <si>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</si>
  <si>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</si>
  <si>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</si>
  <si>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МАРИЙ ЭЛ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</si>
  <si>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МОРДОВИЯ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</si>
  <si>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</si>
  <si>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</si>
  <si>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</si>
  <si>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</si>
  <si>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</si>
  <si>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</si>
  <si>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</si>
  <si>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</si>
  <si>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</si>
  <si>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</si>
  <si>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</si>
  <si>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</si>
  <si>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</si>
  <si>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</si>
  <si>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</si>
  <si>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</si>
  <si>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</si>
  <si>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</si>
  <si>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</si>
  <si>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</si>
  <si>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</si>
  <si>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</si>
  <si>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</si>
  <si>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</si>
  <si>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10"/>
        <rFont val="Times New Roman"/>
        <family val="1"/>
        <charset val="204"/>
      </rPr>
      <t xml:space="preserve">ЯРОСЛАВСКОЙ ОБЛАСТИ </t>
    </r>
  </si>
  <si>
    <t>БАЛЛЫ ЗА РАВНОМЕР-НОСТЬ РАСХОДОВ В ТЕЧЕНИИ ФИНАНСО-ВОГО ГОДА</t>
  </si>
  <si>
    <t>БАЛЛЫ ЗА КОЛИЧЕСТВО ФАКТОВ НАРУШЕНИЯ ПОРЯДКА ФОРМИРОВА-НИЯ И ПРЕД-СТАВЛЕНИЯ ГОДОВОЙ БЮДЖЕТНОЙ ОТЧЕТНОСТИ</t>
  </si>
  <si>
    <t>БАЛЛЫ ЗА ДОЛЮ НЕИСПОЛЬЗО-ВАННЫХ НА КОНЕЦ ГОДА БЮДЖЕТНЫХ АССИГНОВА-НИЙ</t>
  </si>
  <si>
    <t>БАЛЛЫ ЗА КАЧЕСТВО ПОДГОТОВКИ К ПРОВЕДЕНИЮ ВНУТРЕННЕГО ФИНАНСОВО-ГО КОНТРОЛЯ</t>
  </si>
  <si>
    <t>Равномер-ность расходов в течении финансового года</t>
  </si>
  <si>
    <t>(годовой мониторинг качества финансового менеджмента проводится по состоянию на 1 января года следующего за отчетным)</t>
  </si>
  <si>
    <t>территориальных органов Роскомнадзора за 2019 год</t>
  </si>
  <si>
    <t>IV</t>
  </si>
  <si>
    <t xml:space="preserve">IV </t>
  </si>
  <si>
    <t>I</t>
  </si>
  <si>
    <t>интервалы</t>
  </si>
  <si>
    <t>граница 4группы</t>
  </si>
  <si>
    <t>граница 3группы</t>
  </si>
  <si>
    <t>граница 2группы</t>
  </si>
  <si>
    <t>максимальная оценка</t>
  </si>
  <si>
    <t>минимальная оценка</t>
  </si>
  <si>
    <t>1 группа</t>
  </si>
  <si>
    <t>III</t>
  </si>
  <si>
    <t>II</t>
  </si>
  <si>
    <t>3 ТУ</t>
  </si>
  <si>
    <t>15 ТУ</t>
  </si>
  <si>
    <t>25 ТУ</t>
  </si>
  <si>
    <t>28 ТУ</t>
  </si>
  <si>
    <t>1 ТУ</t>
  </si>
  <si>
    <t>17 ТУ</t>
  </si>
  <si>
    <t>Рейтинг:                                I - группа                (1,76≤коэфф);                     II- группа                               (1,74≤коэфф.≤1,21);                     III- группа                       (1,18≤коэфф.≤0,76);                                         IV- группа                     (коэфф. &lt;0,60).</t>
  </si>
  <si>
    <t>52 ТУ</t>
  </si>
  <si>
    <t>Система расчета Годового МКФМ</t>
  </si>
  <si>
    <t>Система расчета Квартального МКФМ</t>
  </si>
  <si>
    <t>Рейтинг:                                I - группа                (1,76≤коэфф≤1,48);                     II- группа                               (1,47≤коэфф.≤1,19);                     III- группа                       (1,18≤коэфф.≤0,90);                                         IV- группа                     (коэфф. &lt;0,89).</t>
  </si>
  <si>
    <t>_____________________ А.А. Панков</t>
  </si>
  <si>
    <t>"____"                     2020  г.</t>
  </si>
  <si>
    <t>И.В. Ильина</t>
  </si>
  <si>
    <t>16 ТУ</t>
  </si>
  <si>
    <t>14 ТУ</t>
  </si>
  <si>
    <t>интервал 25%</t>
  </si>
  <si>
    <t>интервал 2-3групп</t>
  </si>
  <si>
    <t>Рейтинг:                                I - группа                (1,76≤коэфф≤1,59);                     II- группа                               (1,58≤коэфф.≤1,25);                     III- группа                       (1,24≤коэфф.≤0,90);                                         IV- группа                     (коэфф. &lt;0,89).</t>
  </si>
  <si>
    <t>Система расчета Данного МКФМ</t>
  </si>
  <si>
    <t>37 ТУ</t>
  </si>
  <si>
    <t>Тюмень, Рязань не убирала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</si>
</sst>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 applyFill="1"/>
    <xf numFmtId="2" fontId="5" fillId="0" borderId="0" xfId="0" applyNumberFormat="1" applyFont="1" applyFill="1"/>
    <xf numFmtId="0" fontId="6" fillId="0" borderId="0" xfId="0" applyFont="1" applyFill="1" applyAlignment="1">
      <alignment vertical="top" wrapText="1"/>
    </xf>
    <xf numFmtId="0" fontId="5" fillId="0" borderId="4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2" fontId="9" fillId="0" borderId="4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/>
    <xf numFmtId="0" fontId="5" fillId="0" borderId="7" xfId="0" applyNumberFormat="1" applyFont="1" applyFill="1" applyBorder="1" applyAlignment="1">
      <alignment horizontal="right"/>
    </xf>
    <xf numFmtId="0" fontId="9" fillId="0" borderId="7" xfId="0" applyNumberFormat="1" applyFont="1" applyFill="1" applyBorder="1"/>
    <xf numFmtId="0" fontId="9" fillId="0" borderId="0" xfId="0" applyNumberFormat="1" applyFont="1" applyFill="1" applyBorder="1"/>
    <xf numFmtId="0" fontId="5" fillId="0" borderId="0" xfId="0" applyFont="1" applyFill="1" applyBorder="1"/>
    <xf numFmtId="0" fontId="9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2" fontId="9" fillId="0" borderId="0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2" fontId="13" fillId="0" borderId="0" xfId="0" applyNumberFormat="1" applyFont="1" applyFill="1"/>
    <xf numFmtId="0" fontId="4" fillId="0" borderId="8" xfId="0" applyFont="1" applyFill="1" applyBorder="1" applyAlignment="1">
      <alignment wrapText="1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12" xfId="0" applyFont="1" applyFill="1" applyBorder="1"/>
    <xf numFmtId="0" fontId="4" fillId="0" borderId="11" xfId="0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center"/>
    </xf>
    <xf numFmtId="164" fontId="4" fillId="0" borderId="14" xfId="0" applyNumberFormat="1" applyFont="1" applyFill="1" applyBorder="1"/>
    <xf numFmtId="164" fontId="4" fillId="3" borderId="0" xfId="0" applyNumberFormat="1" applyFont="1" applyFill="1" applyBorder="1"/>
    <xf numFmtId="0" fontId="16" fillId="0" borderId="12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7" fillId="0" borderId="4" xfId="0" applyNumberFormat="1" applyFont="1" applyFill="1" applyBorder="1" applyAlignment="1">
      <alignment horizontal="center"/>
    </xf>
    <xf numFmtId="0" fontId="20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9" fontId="21" fillId="0" borderId="0" xfId="0" applyNumberFormat="1" applyFont="1" applyFill="1"/>
    <xf numFmtId="2" fontId="4" fillId="0" borderId="10" xfId="0" applyNumberFormat="1" applyFont="1" applyFill="1" applyBorder="1"/>
    <xf numFmtId="0" fontId="22" fillId="0" borderId="0" xfId="0" applyFont="1" applyFill="1"/>
    <xf numFmtId="0" fontId="13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8"/>
  <sheetViews>
    <sheetView tabSelected="1" topLeftCell="A22" zoomScale="60" zoomScaleNormal="60" zoomScaleSheetLayoutView="55" zoomScalePageLayoutView="50" workbookViewId="0">
      <selection activeCell="AM38" sqref="AM38"/>
    </sheetView>
  </sheetViews>
  <sheetFormatPr defaultRowHeight="15" x14ac:dyDescent="0.25"/>
  <cols>
    <col min="1" max="1" width="4.140625" style="1" customWidth="1"/>
    <col min="2" max="2" width="29" style="1" customWidth="1"/>
    <col min="3" max="3" width="10.42578125" style="2" hidden="1" customWidth="1"/>
    <col min="4" max="6" width="10.42578125" style="1" hidden="1" customWidth="1"/>
    <col min="7" max="7" width="13.5703125" style="1" customWidth="1"/>
    <col min="8" max="8" width="18.140625" style="1" customWidth="1"/>
    <col min="9" max="9" width="17" style="1" customWidth="1"/>
    <col min="10" max="10" width="17.85546875" style="1" customWidth="1"/>
    <col min="11" max="11" width="13.42578125" style="1" customWidth="1"/>
    <col min="12" max="12" width="13.7109375" style="1" customWidth="1"/>
    <col min="13" max="13" width="13.42578125" style="1" customWidth="1"/>
    <col min="14" max="14" width="14.42578125" style="1" customWidth="1"/>
    <col min="15" max="15" width="13" style="1" customWidth="1"/>
    <col min="16" max="16" width="14.85546875" style="1" customWidth="1"/>
    <col min="17" max="17" width="12.85546875" style="1" customWidth="1"/>
    <col min="18" max="18" width="12.7109375" style="1" customWidth="1"/>
    <col min="19" max="19" width="11.28515625" style="1" customWidth="1"/>
    <col min="20" max="20" width="14.85546875" style="1" customWidth="1"/>
    <col min="21" max="21" width="12.85546875" style="1" customWidth="1"/>
    <col min="22" max="22" width="16.42578125" style="1" customWidth="1"/>
    <col min="23" max="23" width="17.7109375" style="1" customWidth="1"/>
    <col min="24" max="24" width="15" style="1" customWidth="1"/>
    <col min="25" max="25" width="17.28515625" style="1" customWidth="1"/>
    <col min="26" max="26" width="12.42578125" style="1" customWidth="1"/>
    <col min="27" max="27" width="18" style="1" customWidth="1"/>
    <col min="28" max="28" width="17.7109375" style="1" customWidth="1"/>
    <col min="29" max="29" width="20.28515625" style="62" customWidth="1"/>
    <col min="30" max="30" width="22.42578125" style="1" hidden="1" customWidth="1"/>
    <col min="31" max="31" width="11.28515625" style="1" hidden="1" customWidth="1"/>
    <col min="32" max="32" width="19.85546875" style="1" hidden="1" customWidth="1"/>
    <col min="33" max="34" width="0" style="1" hidden="1" customWidth="1"/>
    <col min="35" max="35" width="21.7109375" style="1" hidden="1" customWidth="1"/>
    <col min="36" max="36" width="12" style="1" hidden="1" customWidth="1"/>
    <col min="37" max="37" width="10.85546875" style="1" hidden="1" customWidth="1"/>
    <col min="38" max="38" width="0" style="1" hidden="1" customWidth="1"/>
    <col min="39" max="40" width="9.140625" style="1"/>
    <col min="41" max="41" width="10.85546875" style="1" bestFit="1" customWidth="1"/>
    <col min="42" max="16384" width="9.140625" style="1"/>
  </cols>
  <sheetData>
    <row r="1" spans="1:37" ht="30" customHeight="1" x14ac:dyDescent="0.4">
      <c r="B1" s="3"/>
      <c r="Y1" s="82"/>
      <c r="Z1" s="82"/>
      <c r="AB1" s="30"/>
    </row>
    <row r="2" spans="1:37" ht="15" customHeight="1" x14ac:dyDescent="0.4">
      <c r="B2" s="3"/>
      <c r="Y2" s="32"/>
      <c r="Z2" s="32"/>
      <c r="AB2" s="30"/>
    </row>
    <row r="3" spans="1:37" ht="27" customHeight="1" x14ac:dyDescent="0.4">
      <c r="A3" s="83" t="s">
        <v>103</v>
      </c>
      <c r="B3" s="83"/>
      <c r="C3" s="83"/>
      <c r="D3" s="83"/>
      <c r="E3" s="83"/>
      <c r="F3" s="83"/>
      <c r="G3" s="83"/>
      <c r="H3" s="83"/>
      <c r="X3" s="33" t="s">
        <v>0</v>
      </c>
      <c r="Y3" s="33"/>
      <c r="Z3" s="34"/>
      <c r="AA3" s="29"/>
      <c r="AB3" s="31"/>
    </row>
    <row r="4" spans="1:37" ht="30" customHeight="1" x14ac:dyDescent="0.4">
      <c r="A4" s="83"/>
      <c r="B4" s="83"/>
      <c r="C4" s="83"/>
      <c r="D4" s="83"/>
      <c r="E4" s="83"/>
      <c r="F4" s="83"/>
      <c r="G4" s="83"/>
      <c r="H4" s="83"/>
      <c r="X4" s="33" t="s">
        <v>17</v>
      </c>
      <c r="Y4" s="33"/>
      <c r="Z4" s="33"/>
      <c r="AA4" s="29"/>
      <c r="AB4" s="31"/>
    </row>
    <row r="5" spans="1:37" ht="33" customHeight="1" x14ac:dyDescent="0.4">
      <c r="A5" s="83"/>
      <c r="B5" s="83"/>
      <c r="C5" s="83"/>
      <c r="D5" s="83"/>
      <c r="E5" s="83"/>
      <c r="F5" s="83"/>
      <c r="G5" s="83"/>
      <c r="H5" s="83"/>
      <c r="X5" s="33" t="s">
        <v>128</v>
      </c>
      <c r="Y5" s="33"/>
      <c r="Z5" s="33"/>
      <c r="AA5" s="29"/>
      <c r="AB5" s="31"/>
    </row>
    <row r="6" spans="1:37" ht="27.75" x14ac:dyDescent="0.4">
      <c r="A6" s="83"/>
      <c r="B6" s="83"/>
      <c r="C6" s="83"/>
      <c r="D6" s="83"/>
      <c r="E6" s="83"/>
      <c r="F6" s="83"/>
      <c r="G6" s="83"/>
      <c r="H6" s="83"/>
      <c r="X6" s="33" t="s">
        <v>129</v>
      </c>
      <c r="Y6" s="33"/>
      <c r="Z6" s="33"/>
      <c r="AA6" s="29"/>
      <c r="AB6" s="31"/>
    </row>
    <row r="7" spans="1:37" ht="13.5" customHeight="1" x14ac:dyDescent="0.25"/>
    <row r="8" spans="1:37" ht="27" x14ac:dyDescent="0.35">
      <c r="A8" s="84" t="s">
        <v>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D8" s="91" t="s">
        <v>126</v>
      </c>
      <c r="AE8" s="91"/>
      <c r="AF8" s="91"/>
      <c r="AI8" s="92" t="s">
        <v>125</v>
      </c>
      <c r="AJ8" s="92"/>
      <c r="AK8" s="92"/>
    </row>
    <row r="9" spans="1:37" ht="27" x14ac:dyDescent="0.35">
      <c r="A9" s="84" t="s">
        <v>104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</row>
    <row r="10" spans="1:37" ht="24" customHeight="1" x14ac:dyDescent="0.25">
      <c r="AD10" s="90" t="s">
        <v>123</v>
      </c>
      <c r="AE10" s="90"/>
      <c r="AI10" s="90" t="s">
        <v>127</v>
      </c>
      <c r="AJ10" s="90"/>
    </row>
    <row r="11" spans="1:37" ht="22.9" customHeight="1" x14ac:dyDescent="0.25">
      <c r="A11" s="70" t="s">
        <v>2</v>
      </c>
      <c r="B11" s="85" t="s">
        <v>3</v>
      </c>
      <c r="C11" s="70" t="s">
        <v>9</v>
      </c>
      <c r="D11" s="70" t="s">
        <v>10</v>
      </c>
      <c r="E11" s="70" t="s">
        <v>11</v>
      </c>
      <c r="F11" s="70" t="s">
        <v>12</v>
      </c>
      <c r="G11" s="67" t="s">
        <v>13</v>
      </c>
      <c r="H11" s="67" t="s">
        <v>23</v>
      </c>
      <c r="I11" s="67" t="s">
        <v>25</v>
      </c>
      <c r="J11" s="67" t="s">
        <v>24</v>
      </c>
      <c r="K11" s="67" t="s">
        <v>19</v>
      </c>
      <c r="L11" s="77" t="s">
        <v>4</v>
      </c>
      <c r="M11" s="70" t="s">
        <v>7</v>
      </c>
      <c r="N11" s="70" t="s">
        <v>6</v>
      </c>
      <c r="O11" s="77" t="s">
        <v>102</v>
      </c>
      <c r="P11" s="67" t="s">
        <v>98</v>
      </c>
      <c r="Q11" s="70" t="s">
        <v>14</v>
      </c>
      <c r="R11" s="70" t="s">
        <v>16</v>
      </c>
      <c r="S11" s="77" t="s">
        <v>22</v>
      </c>
      <c r="T11" s="67" t="s">
        <v>21</v>
      </c>
      <c r="U11" s="67" t="s">
        <v>18</v>
      </c>
      <c r="V11" s="67" t="s">
        <v>101</v>
      </c>
      <c r="W11" s="67" t="s">
        <v>99</v>
      </c>
      <c r="X11" s="67" t="s">
        <v>100</v>
      </c>
      <c r="Y11" s="67" t="s">
        <v>26</v>
      </c>
      <c r="Z11" s="67" t="s">
        <v>8</v>
      </c>
      <c r="AA11" s="67" t="s">
        <v>5</v>
      </c>
      <c r="AB11" s="88" t="s">
        <v>135</v>
      </c>
      <c r="AD11" s="90"/>
      <c r="AE11" s="90"/>
      <c r="AI11" s="90"/>
      <c r="AJ11" s="90"/>
    </row>
    <row r="12" spans="1:37" ht="92.25" customHeight="1" x14ac:dyDescent="0.25">
      <c r="A12" s="71"/>
      <c r="B12" s="86"/>
      <c r="C12" s="73"/>
      <c r="D12" s="73"/>
      <c r="E12" s="73"/>
      <c r="F12" s="73"/>
      <c r="G12" s="75"/>
      <c r="H12" s="68"/>
      <c r="I12" s="68"/>
      <c r="J12" s="68"/>
      <c r="K12" s="68"/>
      <c r="L12" s="78"/>
      <c r="M12" s="71"/>
      <c r="N12" s="71"/>
      <c r="O12" s="78"/>
      <c r="P12" s="68"/>
      <c r="Q12" s="71"/>
      <c r="R12" s="71" t="s">
        <v>15</v>
      </c>
      <c r="S12" s="78"/>
      <c r="T12" s="68"/>
      <c r="U12" s="68"/>
      <c r="V12" s="68"/>
      <c r="W12" s="68"/>
      <c r="X12" s="68"/>
      <c r="Y12" s="68"/>
      <c r="Z12" s="68"/>
      <c r="AA12" s="68"/>
      <c r="AB12" s="88"/>
      <c r="AD12" s="90"/>
      <c r="AE12" s="90"/>
      <c r="AI12" s="90"/>
      <c r="AJ12" s="90"/>
    </row>
    <row r="13" spans="1:37" ht="30.75" customHeight="1" x14ac:dyDescent="0.25">
      <c r="A13" s="72"/>
      <c r="B13" s="87"/>
      <c r="C13" s="74"/>
      <c r="D13" s="74"/>
      <c r="E13" s="74"/>
      <c r="F13" s="74"/>
      <c r="G13" s="76"/>
      <c r="H13" s="69"/>
      <c r="I13" s="69"/>
      <c r="J13" s="69"/>
      <c r="K13" s="69"/>
      <c r="L13" s="79"/>
      <c r="M13" s="72"/>
      <c r="N13" s="72"/>
      <c r="O13" s="79"/>
      <c r="P13" s="69"/>
      <c r="Q13" s="72"/>
      <c r="R13" s="72"/>
      <c r="S13" s="79"/>
      <c r="T13" s="69"/>
      <c r="U13" s="69"/>
      <c r="V13" s="69"/>
      <c r="W13" s="69"/>
      <c r="X13" s="69"/>
      <c r="Y13" s="69"/>
      <c r="Z13" s="69"/>
      <c r="AA13" s="69"/>
      <c r="AB13" s="88"/>
      <c r="AD13" s="90"/>
      <c r="AE13" s="90"/>
      <c r="AI13" s="90"/>
      <c r="AJ13" s="90"/>
    </row>
    <row r="14" spans="1:37" s="22" customFormat="1" x14ac:dyDescent="0.25">
      <c r="A14" s="20">
        <v>1</v>
      </c>
      <c r="B14" s="20">
        <v>2</v>
      </c>
      <c r="C14" s="21">
        <v>3</v>
      </c>
      <c r="D14" s="20">
        <v>4</v>
      </c>
      <c r="E14" s="20">
        <v>5</v>
      </c>
      <c r="F14" s="20">
        <v>6</v>
      </c>
      <c r="G14" s="20">
        <v>3</v>
      </c>
      <c r="H14" s="20">
        <v>4</v>
      </c>
      <c r="I14" s="20">
        <v>5</v>
      </c>
      <c r="J14" s="20">
        <v>6</v>
      </c>
      <c r="K14" s="20">
        <v>7</v>
      </c>
      <c r="L14" s="20">
        <v>8</v>
      </c>
      <c r="M14" s="20">
        <v>9</v>
      </c>
      <c r="N14" s="20">
        <v>10</v>
      </c>
      <c r="O14" s="20">
        <v>11</v>
      </c>
      <c r="P14" s="20">
        <v>12</v>
      </c>
      <c r="Q14" s="20">
        <v>13</v>
      </c>
      <c r="R14" s="20">
        <v>14</v>
      </c>
      <c r="S14" s="20">
        <v>15</v>
      </c>
      <c r="T14" s="20">
        <v>16</v>
      </c>
      <c r="U14" s="20">
        <v>17</v>
      </c>
      <c r="V14" s="20">
        <v>18</v>
      </c>
      <c r="W14" s="20">
        <v>19</v>
      </c>
      <c r="X14" s="20">
        <v>20</v>
      </c>
      <c r="Y14" s="20">
        <v>21</v>
      </c>
      <c r="Z14" s="20">
        <v>22</v>
      </c>
      <c r="AA14" s="20">
        <v>23</v>
      </c>
      <c r="AB14" s="20">
        <v>24</v>
      </c>
      <c r="AC14" s="21"/>
    </row>
    <row r="15" spans="1:37" ht="51.75" thickBot="1" x14ac:dyDescent="0.3">
      <c r="A15" s="23">
        <v>1</v>
      </c>
      <c r="B15" s="24" t="s">
        <v>27</v>
      </c>
      <c r="C15" s="4"/>
      <c r="D15" s="4"/>
      <c r="E15" s="4"/>
      <c r="F15" s="4"/>
      <c r="G15" s="5">
        <v>360</v>
      </c>
      <c r="H15" s="6">
        <v>0</v>
      </c>
      <c r="I15" s="6">
        <v>0</v>
      </c>
      <c r="J15" s="6">
        <v>0</v>
      </c>
      <c r="K15" s="6">
        <v>0</v>
      </c>
      <c r="L15" s="8">
        <v>41879.15</v>
      </c>
      <c r="M15" s="4">
        <v>11183.6</v>
      </c>
      <c r="N15" s="8">
        <v>10231.85</v>
      </c>
      <c r="O15" s="8">
        <f>(M15-N15)*100/N15</f>
        <v>9.3018369112135151</v>
      </c>
      <c r="P15" s="4">
        <f>IF(O15&lt;=25,10,0)</f>
        <v>10</v>
      </c>
      <c r="Q15" s="4">
        <v>430.73</v>
      </c>
      <c r="R15" s="4">
        <v>204.77</v>
      </c>
      <c r="S15" s="7">
        <f>(R15-Q15)/Q15*100</f>
        <v>-52.459777586887377</v>
      </c>
      <c r="T15" s="5">
        <f>IF(S15&lt;=3,5,0)</f>
        <v>5</v>
      </c>
      <c r="U15" s="5">
        <v>0</v>
      </c>
      <c r="V15" s="5">
        <v>5</v>
      </c>
      <c r="W15" s="5">
        <v>0</v>
      </c>
      <c r="X15" s="5">
        <v>5</v>
      </c>
      <c r="Y15" s="5">
        <v>10</v>
      </c>
      <c r="Z15" s="5">
        <f>G15/4-(H15+I15+J15+K15)+P15+T15-U15+V15-W15+X15+Y15</f>
        <v>125</v>
      </c>
      <c r="AA15" s="9">
        <f>ROUND(Z15/71,2)</f>
        <v>1.76</v>
      </c>
      <c r="AB15" s="53" t="s">
        <v>107</v>
      </c>
    </row>
    <row r="16" spans="1:37" ht="38.25" x14ac:dyDescent="0.3">
      <c r="A16" s="23">
        <v>2</v>
      </c>
      <c r="B16" s="24" t="s">
        <v>28</v>
      </c>
      <c r="C16" s="4"/>
      <c r="D16" s="4"/>
      <c r="E16" s="4"/>
      <c r="F16" s="4"/>
      <c r="G16" s="5">
        <v>315</v>
      </c>
      <c r="H16" s="6">
        <v>0</v>
      </c>
      <c r="I16" s="6">
        <v>0</v>
      </c>
      <c r="J16" s="6">
        <v>0</v>
      </c>
      <c r="K16" s="6">
        <v>0</v>
      </c>
      <c r="L16" s="8">
        <v>22436.17</v>
      </c>
      <c r="M16" s="4">
        <v>6912.98</v>
      </c>
      <c r="N16" s="8">
        <v>5174.3900000000003</v>
      </c>
      <c r="O16" s="8">
        <f t="shared" ref="O16:O79" si="0">(M16-N16)*100/N16</f>
        <v>33.599902597214339</v>
      </c>
      <c r="P16" s="4">
        <f t="shared" ref="P16:P79" si="1">IF(O16&lt;=25,10,0)</f>
        <v>0</v>
      </c>
      <c r="Q16" s="4">
        <v>628.84</v>
      </c>
      <c r="R16" s="4">
        <v>614.91999999999996</v>
      </c>
      <c r="S16" s="7">
        <f t="shared" ref="S16:S79" si="2">(R16-Q16)/Q16*100</f>
        <v>-2.2135996437885748</v>
      </c>
      <c r="T16" s="5">
        <f t="shared" ref="T16:T79" si="3">IF(S16&lt;=3,5,0)</f>
        <v>5</v>
      </c>
      <c r="U16" s="5">
        <v>0</v>
      </c>
      <c r="V16" s="5">
        <v>5</v>
      </c>
      <c r="W16" s="5">
        <v>0</v>
      </c>
      <c r="X16" s="5">
        <v>5</v>
      </c>
      <c r="Y16" s="5">
        <v>10</v>
      </c>
      <c r="Z16" s="5">
        <f t="shared" ref="Z16:Z79" si="4">G16/4-(H16+I16+J16+K16)+P16+T16-U16+V16-W16+X16+Y16</f>
        <v>103.75</v>
      </c>
      <c r="AA16" s="9">
        <f t="shared" ref="AA16:AA79" si="5">ROUND(Z16/71,2)</f>
        <v>1.46</v>
      </c>
      <c r="AB16" s="53" t="s">
        <v>116</v>
      </c>
      <c r="AD16" s="36" t="s">
        <v>112</v>
      </c>
      <c r="AE16" s="37">
        <v>1.76</v>
      </c>
      <c r="AF16" s="38"/>
      <c r="AI16" s="36" t="s">
        <v>112</v>
      </c>
      <c r="AJ16" s="37">
        <v>1.76</v>
      </c>
      <c r="AK16" s="38"/>
    </row>
    <row r="17" spans="1:37" ht="63.75" x14ac:dyDescent="0.3">
      <c r="A17" s="23">
        <v>3</v>
      </c>
      <c r="B17" s="24" t="s">
        <v>29</v>
      </c>
      <c r="C17" s="4"/>
      <c r="D17" s="4"/>
      <c r="E17" s="4"/>
      <c r="F17" s="4"/>
      <c r="G17" s="5">
        <v>335</v>
      </c>
      <c r="H17" s="6">
        <v>0</v>
      </c>
      <c r="I17" s="6">
        <v>0</v>
      </c>
      <c r="J17" s="6">
        <v>0</v>
      </c>
      <c r="K17" s="6">
        <v>0</v>
      </c>
      <c r="L17" s="8">
        <v>48807.31</v>
      </c>
      <c r="M17" s="4">
        <v>14224.46</v>
      </c>
      <c r="N17" s="8">
        <v>11527.62</v>
      </c>
      <c r="O17" s="8">
        <f t="shared" si="0"/>
        <v>23.394594894696372</v>
      </c>
      <c r="P17" s="4">
        <f t="shared" si="1"/>
        <v>10</v>
      </c>
      <c r="Q17" s="4">
        <v>152.30000000000001</v>
      </c>
      <c r="R17" s="4">
        <v>148.94999999999999</v>
      </c>
      <c r="S17" s="7">
        <f t="shared" si="2"/>
        <v>-2.1996060407091416</v>
      </c>
      <c r="T17" s="5">
        <f t="shared" si="3"/>
        <v>5</v>
      </c>
      <c r="U17" s="5">
        <v>0</v>
      </c>
      <c r="V17" s="5">
        <v>5</v>
      </c>
      <c r="W17" s="5">
        <v>10</v>
      </c>
      <c r="X17" s="5">
        <v>5</v>
      </c>
      <c r="Y17" s="5">
        <v>10</v>
      </c>
      <c r="Z17" s="5">
        <f>G17/4-(H17+I17+J17+K17)+P17+T17-U17+V17-W17+X17+Y17</f>
        <v>108.75</v>
      </c>
      <c r="AA17" s="9">
        <f t="shared" si="5"/>
        <v>1.53</v>
      </c>
      <c r="AB17" s="53" t="s">
        <v>116</v>
      </c>
      <c r="AD17" s="39" t="s">
        <v>113</v>
      </c>
      <c r="AE17" s="40">
        <v>0.6</v>
      </c>
      <c r="AF17" s="41"/>
      <c r="AI17" s="39" t="s">
        <v>113</v>
      </c>
      <c r="AJ17" s="40">
        <v>0.6</v>
      </c>
      <c r="AK17" s="41"/>
    </row>
    <row r="18" spans="1:37" ht="38.25" x14ac:dyDescent="0.3">
      <c r="A18" s="23">
        <v>4</v>
      </c>
      <c r="B18" s="24" t="s">
        <v>30</v>
      </c>
      <c r="C18" s="4"/>
      <c r="D18" s="4"/>
      <c r="E18" s="4"/>
      <c r="F18" s="4"/>
      <c r="G18" s="5">
        <v>375</v>
      </c>
      <c r="H18" s="6">
        <v>0</v>
      </c>
      <c r="I18" s="6">
        <v>0</v>
      </c>
      <c r="J18" s="6">
        <v>10</v>
      </c>
      <c r="K18" s="6">
        <v>0</v>
      </c>
      <c r="L18" s="8">
        <v>18272.48</v>
      </c>
      <c r="M18" s="4">
        <v>6256.86</v>
      </c>
      <c r="N18" s="8">
        <v>4005.21</v>
      </c>
      <c r="O18" s="8">
        <f t="shared" si="0"/>
        <v>56.218026021107498</v>
      </c>
      <c r="P18" s="4">
        <f t="shared" si="1"/>
        <v>0</v>
      </c>
      <c r="Q18" s="4">
        <v>12.26</v>
      </c>
      <c r="R18" s="4">
        <v>274.32</v>
      </c>
      <c r="S18" s="7">
        <f t="shared" si="2"/>
        <v>2137.5203915171292</v>
      </c>
      <c r="T18" s="5">
        <f t="shared" si="3"/>
        <v>0</v>
      </c>
      <c r="U18" s="5">
        <v>0</v>
      </c>
      <c r="V18" s="5">
        <v>5</v>
      </c>
      <c r="W18" s="5">
        <v>10</v>
      </c>
      <c r="X18" s="5">
        <v>5</v>
      </c>
      <c r="Y18" s="5">
        <v>10</v>
      </c>
      <c r="Z18" s="5">
        <f t="shared" si="4"/>
        <v>93.75</v>
      </c>
      <c r="AA18" s="9">
        <f t="shared" si="5"/>
        <v>1.32</v>
      </c>
      <c r="AB18" s="61" t="s">
        <v>116</v>
      </c>
      <c r="AC18" s="21"/>
      <c r="AD18" s="42"/>
      <c r="AE18" s="40"/>
      <c r="AF18" s="41"/>
      <c r="AI18" s="42"/>
      <c r="AJ18" s="40"/>
      <c r="AK18" s="41"/>
    </row>
    <row r="19" spans="1:37" ht="38.25" x14ac:dyDescent="0.3">
      <c r="A19" s="23">
        <v>5</v>
      </c>
      <c r="B19" s="24" t="s">
        <v>31</v>
      </c>
      <c r="C19" s="4"/>
      <c r="D19" s="4"/>
      <c r="E19" s="4"/>
      <c r="F19" s="4"/>
      <c r="G19" s="5">
        <v>345</v>
      </c>
      <c r="H19" s="6">
        <v>0</v>
      </c>
      <c r="I19" s="6">
        <v>0</v>
      </c>
      <c r="J19" s="6">
        <v>0</v>
      </c>
      <c r="K19" s="6">
        <v>0</v>
      </c>
      <c r="L19" s="8">
        <v>17219.43</v>
      </c>
      <c r="M19" s="4">
        <v>4883.88</v>
      </c>
      <c r="N19" s="8">
        <v>4111.8500000000004</v>
      </c>
      <c r="O19" s="8">
        <f t="shared" si="0"/>
        <v>18.775733550591575</v>
      </c>
      <c r="P19" s="4">
        <f t="shared" si="1"/>
        <v>10</v>
      </c>
      <c r="Q19" s="4">
        <v>8.89</v>
      </c>
      <c r="R19" s="4">
        <v>7.43</v>
      </c>
      <c r="S19" s="7">
        <f t="shared" si="2"/>
        <v>-16.422947131608556</v>
      </c>
      <c r="T19" s="5">
        <f t="shared" si="3"/>
        <v>5</v>
      </c>
      <c r="U19" s="5">
        <v>0</v>
      </c>
      <c r="V19" s="5">
        <v>5</v>
      </c>
      <c r="W19" s="5">
        <v>0</v>
      </c>
      <c r="X19" s="5">
        <v>5</v>
      </c>
      <c r="Y19" s="5">
        <v>10</v>
      </c>
      <c r="Z19" s="5">
        <f t="shared" si="4"/>
        <v>121.25</v>
      </c>
      <c r="AA19" s="9">
        <f t="shared" si="5"/>
        <v>1.71</v>
      </c>
      <c r="AB19" s="53" t="s">
        <v>107</v>
      </c>
      <c r="AD19" s="42" t="s">
        <v>108</v>
      </c>
      <c r="AE19" s="43">
        <f>(AE16-AE17)/2</f>
        <v>0.58000000000000007</v>
      </c>
      <c r="AF19" s="41"/>
      <c r="AI19" s="42" t="s">
        <v>108</v>
      </c>
      <c r="AJ19" s="50">
        <f>(AJ16-AJ17)/4</f>
        <v>0.29000000000000004</v>
      </c>
      <c r="AK19" s="41"/>
    </row>
    <row r="20" spans="1:37" ht="38.25" x14ac:dyDescent="0.3">
      <c r="A20" s="23">
        <v>6</v>
      </c>
      <c r="B20" s="24" t="s">
        <v>32</v>
      </c>
      <c r="C20" s="4"/>
      <c r="D20" s="4"/>
      <c r="E20" s="4"/>
      <c r="F20" s="4"/>
      <c r="G20" s="5">
        <v>350</v>
      </c>
      <c r="H20" s="6">
        <v>0</v>
      </c>
      <c r="I20" s="6">
        <v>0</v>
      </c>
      <c r="J20" s="6">
        <v>0</v>
      </c>
      <c r="K20" s="6">
        <v>0</v>
      </c>
      <c r="L20" s="8">
        <v>18244.64</v>
      </c>
      <c r="M20" s="4">
        <v>6220.99</v>
      </c>
      <c r="N20" s="8">
        <v>4007.88</v>
      </c>
      <c r="O20" s="8">
        <f t="shared" si="0"/>
        <v>55.218968631795356</v>
      </c>
      <c r="P20" s="4">
        <f t="shared" si="1"/>
        <v>0</v>
      </c>
      <c r="Q20" s="4">
        <v>93.3</v>
      </c>
      <c r="R20" s="4">
        <v>96.83</v>
      </c>
      <c r="S20" s="7">
        <f t="shared" si="2"/>
        <v>3.7834941050375144</v>
      </c>
      <c r="T20" s="5">
        <f t="shared" si="3"/>
        <v>0</v>
      </c>
      <c r="U20" s="5">
        <v>0</v>
      </c>
      <c r="V20" s="5">
        <v>5</v>
      </c>
      <c r="W20" s="5">
        <v>0</v>
      </c>
      <c r="X20" s="5">
        <v>5</v>
      </c>
      <c r="Y20" s="5">
        <v>10</v>
      </c>
      <c r="Z20" s="5">
        <f t="shared" si="4"/>
        <v>107.5</v>
      </c>
      <c r="AA20" s="9">
        <f t="shared" si="5"/>
        <v>1.51</v>
      </c>
      <c r="AB20" s="53" t="s">
        <v>116</v>
      </c>
      <c r="AD20" s="42"/>
      <c r="AE20" s="40"/>
      <c r="AF20" s="41"/>
      <c r="AI20" s="42"/>
      <c r="AJ20" s="40"/>
      <c r="AK20" s="41"/>
    </row>
    <row r="21" spans="1:37" ht="38.25" x14ac:dyDescent="0.3">
      <c r="A21" s="23">
        <v>7</v>
      </c>
      <c r="B21" s="24" t="s">
        <v>33</v>
      </c>
      <c r="C21" s="4"/>
      <c r="D21" s="4"/>
      <c r="E21" s="4"/>
      <c r="F21" s="4"/>
      <c r="G21" s="5">
        <v>355</v>
      </c>
      <c r="H21" s="6">
        <v>0</v>
      </c>
      <c r="I21" s="6">
        <v>0</v>
      </c>
      <c r="J21" s="6">
        <v>0</v>
      </c>
      <c r="K21" s="6">
        <v>0</v>
      </c>
      <c r="L21" s="8">
        <v>19762.080000000002</v>
      </c>
      <c r="M21" s="4">
        <v>6149.77</v>
      </c>
      <c r="N21" s="8">
        <v>4537.4399999999996</v>
      </c>
      <c r="O21" s="8">
        <f t="shared" si="0"/>
        <v>35.533913396100026</v>
      </c>
      <c r="P21" s="4">
        <f t="shared" si="1"/>
        <v>0</v>
      </c>
      <c r="Q21" s="4">
        <v>636.15</v>
      </c>
      <c r="R21" s="4">
        <v>636</v>
      </c>
      <c r="S21" s="7">
        <f t="shared" si="2"/>
        <v>-2.3579344494219487E-2</v>
      </c>
      <c r="T21" s="5">
        <f t="shared" si="3"/>
        <v>5</v>
      </c>
      <c r="U21" s="5">
        <v>0</v>
      </c>
      <c r="V21" s="5">
        <v>5</v>
      </c>
      <c r="W21" s="5">
        <v>0</v>
      </c>
      <c r="X21" s="5">
        <v>5</v>
      </c>
      <c r="Y21" s="5">
        <v>10</v>
      </c>
      <c r="Z21" s="5">
        <f t="shared" si="4"/>
        <v>113.75</v>
      </c>
      <c r="AA21" s="9">
        <f t="shared" si="5"/>
        <v>1.6</v>
      </c>
      <c r="AB21" s="53" t="s">
        <v>107</v>
      </c>
      <c r="AD21" s="42" t="s">
        <v>109</v>
      </c>
      <c r="AE21" s="44">
        <f>AE17</f>
        <v>0.6</v>
      </c>
      <c r="AF21" s="45" t="s">
        <v>121</v>
      </c>
      <c r="AI21" s="42" t="s">
        <v>109</v>
      </c>
      <c r="AJ21" s="44">
        <f>AJ17+AJ19</f>
        <v>0.89</v>
      </c>
      <c r="AK21" s="45" t="s">
        <v>117</v>
      </c>
    </row>
    <row r="22" spans="1:37" ht="51" x14ac:dyDescent="0.3">
      <c r="A22" s="23">
        <v>8</v>
      </c>
      <c r="B22" s="24" t="s">
        <v>34</v>
      </c>
      <c r="C22" s="4"/>
      <c r="D22" s="4"/>
      <c r="E22" s="4"/>
      <c r="F22" s="4"/>
      <c r="G22" s="5">
        <v>330</v>
      </c>
      <c r="H22" s="6">
        <v>0</v>
      </c>
      <c r="I22" s="6">
        <v>0</v>
      </c>
      <c r="J22" s="6">
        <v>0</v>
      </c>
      <c r="K22" s="6">
        <v>0</v>
      </c>
      <c r="L22" s="8">
        <v>34535.19</v>
      </c>
      <c r="M22" s="4">
        <v>10917.07</v>
      </c>
      <c r="N22" s="8">
        <v>7872.71</v>
      </c>
      <c r="O22" s="8">
        <f t="shared" si="0"/>
        <v>38.669784610381932</v>
      </c>
      <c r="P22" s="4">
        <f t="shared" si="1"/>
        <v>0</v>
      </c>
      <c r="Q22" s="4">
        <v>353.81</v>
      </c>
      <c r="R22" s="4">
        <v>311.66000000000003</v>
      </c>
      <c r="S22" s="7">
        <f t="shared" si="2"/>
        <v>-11.913173737316631</v>
      </c>
      <c r="T22" s="5">
        <f t="shared" si="3"/>
        <v>5</v>
      </c>
      <c r="U22" s="5">
        <v>0</v>
      </c>
      <c r="V22" s="5">
        <v>5</v>
      </c>
      <c r="W22" s="5">
        <v>0</v>
      </c>
      <c r="X22" s="5">
        <v>5</v>
      </c>
      <c r="Y22" s="5">
        <v>10</v>
      </c>
      <c r="Z22" s="5">
        <f t="shared" si="4"/>
        <v>107.5</v>
      </c>
      <c r="AA22" s="9">
        <f t="shared" si="5"/>
        <v>1.51</v>
      </c>
      <c r="AB22" s="53" t="s">
        <v>116</v>
      </c>
      <c r="AD22" s="42" t="s">
        <v>110</v>
      </c>
      <c r="AE22" s="44">
        <f>AE21+AE19</f>
        <v>1.1800000000000002</v>
      </c>
      <c r="AF22" s="45" t="s">
        <v>122</v>
      </c>
      <c r="AI22" s="42" t="s">
        <v>110</v>
      </c>
      <c r="AJ22" s="44">
        <f>AJ21+AJ19</f>
        <v>1.1800000000000002</v>
      </c>
      <c r="AK22" s="45" t="s">
        <v>118</v>
      </c>
    </row>
    <row r="23" spans="1:37" ht="38.25" x14ac:dyDescent="0.3">
      <c r="A23" s="23">
        <v>9</v>
      </c>
      <c r="B23" s="24" t="s">
        <v>35</v>
      </c>
      <c r="C23" s="4"/>
      <c r="D23" s="4"/>
      <c r="E23" s="4"/>
      <c r="F23" s="4"/>
      <c r="G23" s="5">
        <v>305</v>
      </c>
      <c r="H23" s="6">
        <v>0</v>
      </c>
      <c r="I23" s="6">
        <v>0</v>
      </c>
      <c r="J23" s="6">
        <v>0</v>
      </c>
      <c r="K23" s="6">
        <v>0</v>
      </c>
      <c r="L23" s="8">
        <v>27054.67</v>
      </c>
      <c r="M23" s="4">
        <v>9487.32</v>
      </c>
      <c r="N23" s="8">
        <v>5855.78</v>
      </c>
      <c r="O23" s="8">
        <f t="shared" si="0"/>
        <v>62.016332580800508</v>
      </c>
      <c r="P23" s="4">
        <f t="shared" si="1"/>
        <v>0</v>
      </c>
      <c r="Q23" s="4">
        <v>958.37</v>
      </c>
      <c r="R23" s="4">
        <v>1160.32</v>
      </c>
      <c r="S23" s="7">
        <f t="shared" si="2"/>
        <v>21.072237236140523</v>
      </c>
      <c r="T23" s="5">
        <f t="shared" si="3"/>
        <v>0</v>
      </c>
      <c r="U23" s="5">
        <v>5</v>
      </c>
      <c r="V23" s="5">
        <v>5</v>
      </c>
      <c r="W23" s="5">
        <v>10</v>
      </c>
      <c r="X23" s="5">
        <v>5</v>
      </c>
      <c r="Y23" s="5">
        <v>10</v>
      </c>
      <c r="Z23" s="5">
        <f t="shared" si="4"/>
        <v>81.25</v>
      </c>
      <c r="AA23" s="9">
        <f t="shared" si="5"/>
        <v>1.1399999999999999</v>
      </c>
      <c r="AB23" s="61" t="s">
        <v>115</v>
      </c>
      <c r="AC23" s="21"/>
      <c r="AD23" s="40" t="s">
        <v>111</v>
      </c>
      <c r="AE23" s="44">
        <v>1.74</v>
      </c>
      <c r="AF23" s="51" t="s">
        <v>124</v>
      </c>
      <c r="AI23" s="42" t="s">
        <v>111</v>
      </c>
      <c r="AJ23" s="44">
        <f>AJ22+AJ19</f>
        <v>1.4700000000000002</v>
      </c>
      <c r="AK23" s="45" t="s">
        <v>119</v>
      </c>
    </row>
    <row r="24" spans="1:37" ht="39" thickBot="1" x14ac:dyDescent="0.35">
      <c r="A24" s="23">
        <v>10</v>
      </c>
      <c r="B24" s="24" t="s">
        <v>36</v>
      </c>
      <c r="C24" s="4"/>
      <c r="D24" s="4"/>
      <c r="E24" s="4"/>
      <c r="F24" s="4"/>
      <c r="G24" s="5">
        <v>325</v>
      </c>
      <c r="H24" s="6">
        <v>0</v>
      </c>
      <c r="I24" s="6">
        <v>0</v>
      </c>
      <c r="J24" s="6">
        <v>0</v>
      </c>
      <c r="K24" s="6">
        <v>0</v>
      </c>
      <c r="L24" s="8">
        <v>26467.29</v>
      </c>
      <c r="M24" s="4">
        <v>7664.74</v>
      </c>
      <c r="N24" s="8">
        <v>6267.52</v>
      </c>
      <c r="O24" s="8">
        <f t="shared" si="0"/>
        <v>22.293028183396292</v>
      </c>
      <c r="P24" s="4">
        <f t="shared" si="1"/>
        <v>10</v>
      </c>
      <c r="Q24" s="4">
        <v>10.3</v>
      </c>
      <c r="R24" s="4">
        <v>10.23</v>
      </c>
      <c r="S24" s="7">
        <f t="shared" si="2"/>
        <v>-0.67961165048543959</v>
      </c>
      <c r="T24" s="5">
        <f t="shared" si="3"/>
        <v>5</v>
      </c>
      <c r="U24" s="5">
        <v>0</v>
      </c>
      <c r="V24" s="5">
        <v>5</v>
      </c>
      <c r="W24" s="5">
        <v>0</v>
      </c>
      <c r="X24" s="5">
        <v>5</v>
      </c>
      <c r="Y24" s="5">
        <v>10</v>
      </c>
      <c r="Z24" s="5">
        <f t="shared" si="4"/>
        <v>116.25</v>
      </c>
      <c r="AA24" s="9">
        <f t="shared" si="5"/>
        <v>1.64</v>
      </c>
      <c r="AB24" s="53" t="s">
        <v>107</v>
      </c>
      <c r="AD24" s="46" t="s">
        <v>114</v>
      </c>
      <c r="AE24" s="47"/>
      <c r="AF24" s="52" t="s">
        <v>121</v>
      </c>
      <c r="AI24" s="46" t="s">
        <v>114</v>
      </c>
      <c r="AJ24" s="49"/>
      <c r="AK24" s="48" t="s">
        <v>120</v>
      </c>
    </row>
    <row r="25" spans="1:37" ht="38.25" x14ac:dyDescent="0.25">
      <c r="A25" s="23">
        <v>11</v>
      </c>
      <c r="B25" s="24" t="s">
        <v>37</v>
      </c>
      <c r="C25" s="4"/>
      <c r="D25" s="4"/>
      <c r="E25" s="4"/>
      <c r="F25" s="4"/>
      <c r="G25" s="5">
        <v>365</v>
      </c>
      <c r="H25" s="6">
        <v>0</v>
      </c>
      <c r="I25" s="6">
        <v>0</v>
      </c>
      <c r="J25" s="6">
        <v>10</v>
      </c>
      <c r="K25" s="6">
        <v>0</v>
      </c>
      <c r="L25" s="8">
        <v>83065.88</v>
      </c>
      <c r="M25" s="4">
        <v>25344.28</v>
      </c>
      <c r="N25" s="8">
        <v>19240.53</v>
      </c>
      <c r="O25" s="8">
        <f t="shared" si="0"/>
        <v>31.723398471871619</v>
      </c>
      <c r="P25" s="4">
        <f t="shared" si="1"/>
        <v>0</v>
      </c>
      <c r="Q25" s="4">
        <v>907.26</v>
      </c>
      <c r="R25" s="4">
        <v>924.41</v>
      </c>
      <c r="S25" s="7">
        <f t="shared" si="2"/>
        <v>1.8903070784560079</v>
      </c>
      <c r="T25" s="5">
        <f t="shared" si="3"/>
        <v>5</v>
      </c>
      <c r="U25" s="5">
        <v>0</v>
      </c>
      <c r="V25" s="5">
        <v>5</v>
      </c>
      <c r="W25" s="5">
        <v>0</v>
      </c>
      <c r="X25" s="5">
        <v>5</v>
      </c>
      <c r="Y25" s="5">
        <v>10</v>
      </c>
      <c r="Z25" s="5">
        <f t="shared" si="4"/>
        <v>106.25</v>
      </c>
      <c r="AA25" s="9">
        <f t="shared" si="5"/>
        <v>1.5</v>
      </c>
      <c r="AB25" s="53" t="s">
        <v>116</v>
      </c>
    </row>
    <row r="26" spans="1:37" ht="25.5" x14ac:dyDescent="0.25">
      <c r="A26" s="23">
        <v>12</v>
      </c>
      <c r="B26" s="24" t="s">
        <v>38</v>
      </c>
      <c r="C26" s="4"/>
      <c r="D26" s="4"/>
      <c r="E26" s="4"/>
      <c r="F26" s="4"/>
      <c r="G26" s="5">
        <v>335</v>
      </c>
      <c r="H26" s="6">
        <v>0</v>
      </c>
      <c r="I26" s="6">
        <v>0</v>
      </c>
      <c r="J26" s="6">
        <v>20</v>
      </c>
      <c r="K26" s="6">
        <v>0</v>
      </c>
      <c r="L26" s="8">
        <v>85822.19</v>
      </c>
      <c r="M26" s="4">
        <v>28933.14</v>
      </c>
      <c r="N26" s="8">
        <v>18963.02</v>
      </c>
      <c r="O26" s="8">
        <f t="shared" si="0"/>
        <v>52.5766465468053</v>
      </c>
      <c r="P26" s="4">
        <f t="shared" si="1"/>
        <v>0</v>
      </c>
      <c r="Q26" s="4">
        <v>49.93</v>
      </c>
      <c r="R26" s="4">
        <v>49.28</v>
      </c>
      <c r="S26" s="7">
        <f t="shared" si="2"/>
        <v>-1.3018225515721982</v>
      </c>
      <c r="T26" s="5">
        <f t="shared" si="3"/>
        <v>5</v>
      </c>
      <c r="U26" s="5">
        <v>0</v>
      </c>
      <c r="V26" s="5">
        <v>5</v>
      </c>
      <c r="W26" s="5">
        <v>10</v>
      </c>
      <c r="X26" s="5">
        <v>5</v>
      </c>
      <c r="Y26" s="5">
        <v>10</v>
      </c>
      <c r="Z26" s="5">
        <f t="shared" si="4"/>
        <v>78.75</v>
      </c>
      <c r="AA26" s="9">
        <f t="shared" si="5"/>
        <v>1.1100000000000001</v>
      </c>
      <c r="AB26" s="53" t="s">
        <v>115</v>
      </c>
    </row>
    <row r="27" spans="1:37" ht="38.25" x14ac:dyDescent="0.25">
      <c r="A27" s="23">
        <v>13</v>
      </c>
      <c r="B27" s="24" t="s">
        <v>39</v>
      </c>
      <c r="C27" s="4"/>
      <c r="D27" s="4"/>
      <c r="E27" s="4"/>
      <c r="F27" s="4"/>
      <c r="G27" s="5">
        <v>330</v>
      </c>
      <c r="H27" s="6">
        <v>0</v>
      </c>
      <c r="I27" s="6">
        <v>0</v>
      </c>
      <c r="J27" s="6">
        <v>10</v>
      </c>
      <c r="K27" s="6">
        <v>0</v>
      </c>
      <c r="L27" s="8">
        <v>20949.939999999999</v>
      </c>
      <c r="M27" s="4">
        <v>6404.99</v>
      </c>
      <c r="N27" s="8">
        <v>4848.32</v>
      </c>
      <c r="O27" s="8">
        <f t="shared" si="0"/>
        <v>32.107410401953665</v>
      </c>
      <c r="P27" s="4">
        <f t="shared" si="1"/>
        <v>0</v>
      </c>
      <c r="Q27" s="4">
        <v>636.17999999999995</v>
      </c>
      <c r="R27" s="4">
        <v>683.62</v>
      </c>
      <c r="S27" s="7">
        <f t="shared" si="2"/>
        <v>7.4570090226036747</v>
      </c>
      <c r="T27" s="5">
        <f t="shared" si="3"/>
        <v>0</v>
      </c>
      <c r="U27" s="5">
        <v>0</v>
      </c>
      <c r="V27" s="5">
        <v>5</v>
      </c>
      <c r="W27" s="5">
        <v>0</v>
      </c>
      <c r="X27" s="5">
        <v>5</v>
      </c>
      <c r="Y27" s="5">
        <v>10</v>
      </c>
      <c r="Z27" s="5">
        <f t="shared" si="4"/>
        <v>92.5</v>
      </c>
      <c r="AA27" s="9">
        <f t="shared" si="5"/>
        <v>1.3</v>
      </c>
      <c r="AB27" s="53" t="s">
        <v>116</v>
      </c>
      <c r="AD27" s="89" t="s">
        <v>136</v>
      </c>
      <c r="AE27" s="89"/>
      <c r="AF27" s="89"/>
    </row>
    <row r="28" spans="1:37" ht="38.25" x14ac:dyDescent="0.25">
      <c r="A28" s="23">
        <v>14</v>
      </c>
      <c r="B28" s="24" t="s">
        <v>40</v>
      </c>
      <c r="C28" s="4"/>
      <c r="D28" s="4"/>
      <c r="E28" s="4"/>
      <c r="F28" s="4"/>
      <c r="G28" s="5">
        <v>325</v>
      </c>
      <c r="H28" s="6">
        <v>0</v>
      </c>
      <c r="I28" s="6">
        <v>0</v>
      </c>
      <c r="J28" s="6">
        <v>0</v>
      </c>
      <c r="K28" s="6">
        <v>0</v>
      </c>
      <c r="L28" s="8">
        <v>15466.7</v>
      </c>
      <c r="M28" s="4">
        <v>4709.05</v>
      </c>
      <c r="N28" s="8">
        <v>3585.88</v>
      </c>
      <c r="O28" s="8">
        <f t="shared" si="0"/>
        <v>31.322018584001693</v>
      </c>
      <c r="P28" s="4">
        <f t="shared" si="1"/>
        <v>0</v>
      </c>
      <c r="Q28" s="4">
        <v>3.88</v>
      </c>
      <c r="R28" s="4">
        <v>5.58</v>
      </c>
      <c r="S28" s="7">
        <f t="shared" si="2"/>
        <v>43.814432989690729</v>
      </c>
      <c r="T28" s="5">
        <f t="shared" si="3"/>
        <v>0</v>
      </c>
      <c r="U28" s="5">
        <v>0</v>
      </c>
      <c r="V28" s="5">
        <v>5</v>
      </c>
      <c r="W28" s="5">
        <v>0</v>
      </c>
      <c r="X28" s="5">
        <v>5</v>
      </c>
      <c r="Y28" s="5">
        <v>10</v>
      </c>
      <c r="Z28" s="5">
        <f t="shared" si="4"/>
        <v>101.25</v>
      </c>
      <c r="AA28" s="9">
        <f t="shared" si="5"/>
        <v>1.43</v>
      </c>
      <c r="AB28" s="53" t="s">
        <v>116</v>
      </c>
    </row>
    <row r="29" spans="1:37" ht="38.25" customHeight="1" x14ac:dyDescent="0.25">
      <c r="A29" s="23">
        <v>10</v>
      </c>
      <c r="B29" s="25" t="s">
        <v>41</v>
      </c>
      <c r="C29" s="4"/>
      <c r="D29" s="4"/>
      <c r="E29" s="4"/>
      <c r="F29" s="4"/>
      <c r="G29" s="5">
        <v>330</v>
      </c>
      <c r="H29" s="6">
        <v>10</v>
      </c>
      <c r="I29" s="6">
        <v>0</v>
      </c>
      <c r="J29" s="6">
        <v>0</v>
      </c>
      <c r="K29" s="6">
        <v>0</v>
      </c>
      <c r="L29" s="8">
        <v>49631.15</v>
      </c>
      <c r="M29" s="4">
        <v>13832.26</v>
      </c>
      <c r="N29" s="8">
        <v>11932.96</v>
      </c>
      <c r="O29" s="8">
        <f t="shared" si="0"/>
        <v>15.916419731567032</v>
      </c>
      <c r="P29" s="4">
        <f t="shared" si="1"/>
        <v>10</v>
      </c>
      <c r="Q29" s="4">
        <v>1318.96</v>
      </c>
      <c r="R29" s="4">
        <v>1310.08</v>
      </c>
      <c r="S29" s="7">
        <f t="shared" si="2"/>
        <v>-0.67325771820222813</v>
      </c>
      <c r="T29" s="5">
        <f t="shared" si="3"/>
        <v>5</v>
      </c>
      <c r="U29" s="5">
        <v>5</v>
      </c>
      <c r="V29" s="5">
        <v>5</v>
      </c>
      <c r="W29" s="5">
        <v>10</v>
      </c>
      <c r="X29" s="5">
        <v>5</v>
      </c>
      <c r="Y29" s="5">
        <v>0</v>
      </c>
      <c r="Z29" s="5">
        <f t="shared" si="4"/>
        <v>82.5</v>
      </c>
      <c r="AA29" s="9">
        <f t="shared" si="5"/>
        <v>1.1599999999999999</v>
      </c>
      <c r="AB29" s="53" t="s">
        <v>115</v>
      </c>
      <c r="AD29" s="90" t="s">
        <v>135</v>
      </c>
      <c r="AE29" s="90"/>
    </row>
    <row r="30" spans="1:37" ht="51" x14ac:dyDescent="0.25">
      <c r="A30" s="23">
        <v>16</v>
      </c>
      <c r="B30" s="24" t="s">
        <v>42</v>
      </c>
      <c r="C30" s="4"/>
      <c r="D30" s="4"/>
      <c r="E30" s="4"/>
      <c r="F30" s="4"/>
      <c r="G30" s="5">
        <v>360</v>
      </c>
      <c r="H30" s="6">
        <v>0</v>
      </c>
      <c r="I30" s="6">
        <v>0</v>
      </c>
      <c r="J30" s="6">
        <v>0</v>
      </c>
      <c r="K30" s="6">
        <v>0</v>
      </c>
      <c r="L30" s="8">
        <v>12639.65</v>
      </c>
      <c r="M30" s="4">
        <v>4443.1000000000004</v>
      </c>
      <c r="N30" s="8">
        <v>2732.18</v>
      </c>
      <c r="O30" s="8">
        <f t="shared" si="0"/>
        <v>62.621057177784799</v>
      </c>
      <c r="P30" s="4">
        <f t="shared" si="1"/>
        <v>0</v>
      </c>
      <c r="Q30" s="4">
        <v>24.7</v>
      </c>
      <c r="R30" s="4">
        <v>13.88</v>
      </c>
      <c r="S30" s="7">
        <f t="shared" si="2"/>
        <v>-43.805668016194325</v>
      </c>
      <c r="T30" s="5">
        <f t="shared" si="3"/>
        <v>5</v>
      </c>
      <c r="U30" s="5">
        <v>0</v>
      </c>
      <c r="V30" s="5">
        <v>5</v>
      </c>
      <c r="W30" s="5">
        <v>0</v>
      </c>
      <c r="X30" s="5">
        <v>5</v>
      </c>
      <c r="Y30" s="5">
        <v>10</v>
      </c>
      <c r="Z30" s="5">
        <f t="shared" si="4"/>
        <v>115</v>
      </c>
      <c r="AA30" s="9">
        <f t="shared" si="5"/>
        <v>1.62</v>
      </c>
      <c r="AB30" s="53" t="s">
        <v>107</v>
      </c>
      <c r="AD30" s="90"/>
      <c r="AE30" s="90"/>
    </row>
    <row r="31" spans="1:37" ht="51" x14ac:dyDescent="0.25">
      <c r="A31" s="23">
        <v>17</v>
      </c>
      <c r="B31" s="24" t="s">
        <v>43</v>
      </c>
      <c r="C31" s="4"/>
      <c r="D31" s="4"/>
      <c r="E31" s="4"/>
      <c r="F31" s="4"/>
      <c r="G31" s="5">
        <v>340</v>
      </c>
      <c r="H31" s="6">
        <v>0</v>
      </c>
      <c r="I31" s="6">
        <v>0</v>
      </c>
      <c r="J31" s="6">
        <v>0</v>
      </c>
      <c r="K31" s="6">
        <v>0</v>
      </c>
      <c r="L31" s="8">
        <v>18867.43</v>
      </c>
      <c r="M31" s="4">
        <v>5412.58</v>
      </c>
      <c r="N31" s="8">
        <v>4484.95</v>
      </c>
      <c r="O31" s="8">
        <f t="shared" si="0"/>
        <v>20.683173725459596</v>
      </c>
      <c r="P31" s="4">
        <f t="shared" si="1"/>
        <v>10</v>
      </c>
      <c r="Q31" s="4">
        <v>467.14</v>
      </c>
      <c r="R31" s="4">
        <v>422.89</v>
      </c>
      <c r="S31" s="7">
        <f t="shared" si="2"/>
        <v>-9.4725350002140694</v>
      </c>
      <c r="T31" s="5">
        <f t="shared" si="3"/>
        <v>5</v>
      </c>
      <c r="U31" s="5">
        <v>0</v>
      </c>
      <c r="V31" s="5">
        <v>5</v>
      </c>
      <c r="W31" s="5">
        <v>0</v>
      </c>
      <c r="X31" s="5">
        <v>5</v>
      </c>
      <c r="Y31" s="5">
        <v>10</v>
      </c>
      <c r="Z31" s="5">
        <f t="shared" si="4"/>
        <v>120</v>
      </c>
      <c r="AA31" s="9">
        <f t="shared" si="5"/>
        <v>1.69</v>
      </c>
      <c r="AB31" s="53" t="s">
        <v>107</v>
      </c>
      <c r="AD31" s="90"/>
      <c r="AE31" s="90"/>
    </row>
    <row r="32" spans="1:37" ht="38.25" x14ac:dyDescent="0.25">
      <c r="A32" s="23">
        <v>18</v>
      </c>
      <c r="B32" s="24" t="s">
        <v>44</v>
      </c>
      <c r="C32" s="4"/>
      <c r="D32" s="4"/>
      <c r="E32" s="4"/>
      <c r="F32" s="4"/>
      <c r="G32" s="5">
        <v>345</v>
      </c>
      <c r="H32" s="6">
        <v>0</v>
      </c>
      <c r="I32" s="6">
        <v>0</v>
      </c>
      <c r="J32" s="6">
        <v>0</v>
      </c>
      <c r="K32" s="6">
        <v>0</v>
      </c>
      <c r="L32" s="8">
        <v>13691.99</v>
      </c>
      <c r="M32" s="4">
        <v>4036.02</v>
      </c>
      <c r="N32" s="8">
        <v>3218.66</v>
      </c>
      <c r="O32" s="8">
        <f t="shared" si="0"/>
        <v>25.394418795399332</v>
      </c>
      <c r="P32" s="4">
        <f t="shared" si="1"/>
        <v>0</v>
      </c>
      <c r="Q32" s="4">
        <v>19.75</v>
      </c>
      <c r="R32" s="4">
        <v>5.95</v>
      </c>
      <c r="S32" s="7">
        <f t="shared" si="2"/>
        <v>-69.87341772151899</v>
      </c>
      <c r="T32" s="5">
        <f t="shared" si="3"/>
        <v>5</v>
      </c>
      <c r="U32" s="5">
        <v>5</v>
      </c>
      <c r="V32" s="5">
        <v>5</v>
      </c>
      <c r="W32" s="5">
        <v>0</v>
      </c>
      <c r="X32" s="5">
        <v>5</v>
      </c>
      <c r="Y32" s="5">
        <v>10</v>
      </c>
      <c r="Z32" s="5">
        <f t="shared" si="4"/>
        <v>106.25</v>
      </c>
      <c r="AA32" s="9">
        <f t="shared" si="5"/>
        <v>1.5</v>
      </c>
      <c r="AB32" s="53" t="s">
        <v>116</v>
      </c>
      <c r="AD32" s="90"/>
      <c r="AE32" s="90"/>
    </row>
    <row r="33" spans="1:33" ht="39" thickBot="1" x14ac:dyDescent="0.3">
      <c r="A33" s="23">
        <v>19</v>
      </c>
      <c r="B33" s="24" t="s">
        <v>45</v>
      </c>
      <c r="C33" s="4"/>
      <c r="D33" s="4"/>
      <c r="E33" s="4"/>
      <c r="F33" s="4"/>
      <c r="G33" s="5">
        <v>310</v>
      </c>
      <c r="H33" s="6">
        <v>0</v>
      </c>
      <c r="I33" s="6">
        <v>0</v>
      </c>
      <c r="J33" s="6">
        <v>0</v>
      </c>
      <c r="K33" s="6">
        <v>0</v>
      </c>
      <c r="L33" s="8">
        <v>36146.800000000003</v>
      </c>
      <c r="M33" s="4">
        <v>11782.45</v>
      </c>
      <c r="N33" s="8">
        <v>8121.45</v>
      </c>
      <c r="O33" s="8">
        <f t="shared" si="0"/>
        <v>45.078157225618597</v>
      </c>
      <c r="P33" s="4">
        <f t="shared" si="1"/>
        <v>0</v>
      </c>
      <c r="Q33" s="4">
        <v>47.04</v>
      </c>
      <c r="R33" s="4">
        <v>42.06</v>
      </c>
      <c r="S33" s="7">
        <f t="shared" si="2"/>
        <v>-10.586734693877546</v>
      </c>
      <c r="T33" s="5">
        <f t="shared" si="3"/>
        <v>5</v>
      </c>
      <c r="U33" s="5">
        <v>0</v>
      </c>
      <c r="V33" s="5">
        <v>5</v>
      </c>
      <c r="W33" s="5">
        <v>20</v>
      </c>
      <c r="X33" s="5">
        <v>5</v>
      </c>
      <c r="Y33" s="5">
        <v>10</v>
      </c>
      <c r="Z33" s="5">
        <f t="shared" si="4"/>
        <v>82.5</v>
      </c>
      <c r="AA33" s="9">
        <f t="shared" si="5"/>
        <v>1.1599999999999999</v>
      </c>
      <c r="AB33" s="53" t="s">
        <v>115</v>
      </c>
      <c r="AF33" s="57">
        <v>0.1</v>
      </c>
    </row>
    <row r="34" spans="1:33" ht="51" x14ac:dyDescent="0.3">
      <c r="A34" s="23">
        <v>20</v>
      </c>
      <c r="B34" s="24" t="s">
        <v>46</v>
      </c>
      <c r="C34" s="4"/>
      <c r="D34" s="4"/>
      <c r="E34" s="4"/>
      <c r="F34" s="4"/>
      <c r="G34" s="5">
        <v>330</v>
      </c>
      <c r="H34" s="6">
        <v>0</v>
      </c>
      <c r="I34" s="6">
        <v>0</v>
      </c>
      <c r="J34" s="6">
        <v>10</v>
      </c>
      <c r="K34" s="6">
        <v>0</v>
      </c>
      <c r="L34" s="8">
        <v>11974.18</v>
      </c>
      <c r="M34" s="4">
        <v>3781.13</v>
      </c>
      <c r="N34" s="8">
        <v>2731.02</v>
      </c>
      <c r="O34" s="8">
        <f t="shared" si="0"/>
        <v>38.451201382633599</v>
      </c>
      <c r="P34" s="4">
        <f t="shared" si="1"/>
        <v>0</v>
      </c>
      <c r="Q34" s="4">
        <v>1.39</v>
      </c>
      <c r="R34" s="4">
        <v>1.55</v>
      </c>
      <c r="S34" s="7">
        <f t="shared" si="2"/>
        <v>11.510791366906487</v>
      </c>
      <c r="T34" s="5">
        <f t="shared" si="3"/>
        <v>0</v>
      </c>
      <c r="U34" s="5">
        <v>0</v>
      </c>
      <c r="V34" s="5">
        <v>5</v>
      </c>
      <c r="W34" s="5">
        <v>0</v>
      </c>
      <c r="X34" s="5">
        <v>5</v>
      </c>
      <c r="Y34" s="5">
        <v>10</v>
      </c>
      <c r="Z34" s="5">
        <f t="shared" si="4"/>
        <v>92.5</v>
      </c>
      <c r="AA34" s="9">
        <f t="shared" si="5"/>
        <v>1.3</v>
      </c>
      <c r="AB34" s="53" t="s">
        <v>116</v>
      </c>
      <c r="AD34" s="36" t="s">
        <v>112</v>
      </c>
      <c r="AE34" s="37">
        <v>1.76</v>
      </c>
      <c r="AF34" s="58">
        <f>AE34*0.1</f>
        <v>0.17600000000000002</v>
      </c>
      <c r="AG34" s="59">
        <f>AE34-AF34</f>
        <v>1.5840000000000001</v>
      </c>
    </row>
    <row r="35" spans="1:33" ht="38.25" x14ac:dyDescent="0.3">
      <c r="A35" s="23">
        <v>21</v>
      </c>
      <c r="B35" s="24" t="s">
        <v>47</v>
      </c>
      <c r="C35" s="4"/>
      <c r="D35" s="4"/>
      <c r="E35" s="4"/>
      <c r="F35" s="4"/>
      <c r="G35" s="5">
        <v>260</v>
      </c>
      <c r="H35" s="6">
        <v>0</v>
      </c>
      <c r="I35" s="6">
        <v>0</v>
      </c>
      <c r="J35" s="6">
        <v>0</v>
      </c>
      <c r="K35" s="6">
        <v>0</v>
      </c>
      <c r="L35" s="8">
        <v>31854.34</v>
      </c>
      <c r="M35" s="4">
        <v>11159.84</v>
      </c>
      <c r="N35" s="8">
        <v>6898.17</v>
      </c>
      <c r="O35" s="8">
        <f t="shared" si="0"/>
        <v>61.779718389080003</v>
      </c>
      <c r="P35" s="4">
        <f t="shared" si="1"/>
        <v>0</v>
      </c>
      <c r="Q35" s="4">
        <v>272.25</v>
      </c>
      <c r="R35" s="4">
        <v>415.04</v>
      </c>
      <c r="S35" s="7">
        <f t="shared" si="2"/>
        <v>52.44811753902664</v>
      </c>
      <c r="T35" s="5">
        <f t="shared" si="3"/>
        <v>0</v>
      </c>
      <c r="U35" s="5">
        <v>0</v>
      </c>
      <c r="V35" s="5">
        <v>5</v>
      </c>
      <c r="W35" s="5">
        <v>20</v>
      </c>
      <c r="X35" s="5">
        <v>5</v>
      </c>
      <c r="Y35" s="5">
        <v>10</v>
      </c>
      <c r="Z35" s="5">
        <f t="shared" si="4"/>
        <v>65</v>
      </c>
      <c r="AA35" s="9">
        <f t="shared" si="5"/>
        <v>0.92</v>
      </c>
      <c r="AB35" s="53" t="s">
        <v>115</v>
      </c>
      <c r="AD35" s="39" t="s">
        <v>113</v>
      </c>
      <c r="AE35" s="40">
        <v>0.6</v>
      </c>
      <c r="AF35" s="41"/>
    </row>
    <row r="36" spans="1:33" ht="38.25" x14ac:dyDescent="0.3">
      <c r="A36" s="23">
        <v>22</v>
      </c>
      <c r="B36" s="24" t="s">
        <v>48</v>
      </c>
      <c r="C36" s="4"/>
      <c r="D36" s="4"/>
      <c r="E36" s="4"/>
      <c r="F36" s="4"/>
      <c r="G36" s="5">
        <v>275</v>
      </c>
      <c r="H36" s="6">
        <v>0</v>
      </c>
      <c r="I36" s="6">
        <v>0</v>
      </c>
      <c r="J36" s="6">
        <v>20</v>
      </c>
      <c r="K36" s="6">
        <v>0</v>
      </c>
      <c r="L36" s="8">
        <v>19946.84</v>
      </c>
      <c r="M36" s="4">
        <v>6324.83</v>
      </c>
      <c r="N36" s="8">
        <v>4540.67</v>
      </c>
      <c r="O36" s="8">
        <f t="shared" si="0"/>
        <v>39.292879685156592</v>
      </c>
      <c r="P36" s="4">
        <f t="shared" si="1"/>
        <v>0</v>
      </c>
      <c r="Q36" s="4">
        <v>37.81</v>
      </c>
      <c r="R36" s="4">
        <v>37.950000000000003</v>
      </c>
      <c r="S36" s="7">
        <f t="shared" si="2"/>
        <v>0.37027241470510591</v>
      </c>
      <c r="T36" s="5">
        <f t="shared" si="3"/>
        <v>5</v>
      </c>
      <c r="U36" s="5">
        <v>0</v>
      </c>
      <c r="V36" s="5">
        <v>5</v>
      </c>
      <c r="W36" s="5">
        <v>0</v>
      </c>
      <c r="X36" s="5">
        <v>5</v>
      </c>
      <c r="Y36" s="5">
        <v>10</v>
      </c>
      <c r="Z36" s="5">
        <f t="shared" si="4"/>
        <v>73.75</v>
      </c>
      <c r="AA36" s="9">
        <f t="shared" si="5"/>
        <v>1.04</v>
      </c>
      <c r="AB36" s="53" t="s">
        <v>115</v>
      </c>
      <c r="AD36" s="42"/>
      <c r="AE36" s="40"/>
      <c r="AF36" s="41"/>
    </row>
    <row r="37" spans="1:33" ht="38.25" x14ac:dyDescent="0.3">
      <c r="A37" s="23">
        <v>23</v>
      </c>
      <c r="B37" s="24" t="s">
        <v>49</v>
      </c>
      <c r="C37" s="4"/>
      <c r="D37" s="4"/>
      <c r="E37" s="4"/>
      <c r="F37" s="4"/>
      <c r="G37" s="5">
        <v>340</v>
      </c>
      <c r="H37" s="6">
        <v>0</v>
      </c>
      <c r="I37" s="6">
        <v>0</v>
      </c>
      <c r="J37" s="6">
        <v>0</v>
      </c>
      <c r="K37" s="6">
        <v>0</v>
      </c>
      <c r="L37" s="8">
        <v>16010.46</v>
      </c>
      <c r="M37" s="4">
        <v>5213.21</v>
      </c>
      <c r="N37" s="8">
        <v>3599.08</v>
      </c>
      <c r="O37" s="8">
        <f t="shared" si="0"/>
        <v>44.84840570367983</v>
      </c>
      <c r="P37" s="4">
        <f t="shared" si="1"/>
        <v>0</v>
      </c>
      <c r="Q37" s="4">
        <v>91.08</v>
      </c>
      <c r="R37" s="4">
        <v>91.02</v>
      </c>
      <c r="S37" s="7">
        <f t="shared" si="2"/>
        <v>-6.5876152832677073E-2</v>
      </c>
      <c r="T37" s="5">
        <f t="shared" si="3"/>
        <v>5</v>
      </c>
      <c r="U37" s="5">
        <v>0</v>
      </c>
      <c r="V37" s="5">
        <v>5</v>
      </c>
      <c r="W37" s="5">
        <v>0</v>
      </c>
      <c r="X37" s="5">
        <v>5</v>
      </c>
      <c r="Y37" s="5">
        <v>10</v>
      </c>
      <c r="Z37" s="5">
        <f t="shared" si="4"/>
        <v>110</v>
      </c>
      <c r="AA37" s="9">
        <f t="shared" si="5"/>
        <v>1.55</v>
      </c>
      <c r="AB37" s="53" t="s">
        <v>116</v>
      </c>
      <c r="AD37" s="42" t="s">
        <v>133</v>
      </c>
      <c r="AE37" s="50">
        <f>(AE34-AE35)*0.25</f>
        <v>0.29000000000000004</v>
      </c>
      <c r="AF37" s="41"/>
    </row>
    <row r="38" spans="1:33" ht="38.25" x14ac:dyDescent="0.3">
      <c r="A38" s="23">
        <v>24</v>
      </c>
      <c r="B38" s="24" t="s">
        <v>50</v>
      </c>
      <c r="C38" s="4"/>
      <c r="D38" s="4"/>
      <c r="E38" s="4"/>
      <c r="F38" s="4"/>
      <c r="G38" s="5">
        <v>295</v>
      </c>
      <c r="H38" s="6">
        <v>0</v>
      </c>
      <c r="I38" s="6">
        <v>0</v>
      </c>
      <c r="J38" s="6">
        <v>20</v>
      </c>
      <c r="K38" s="6">
        <v>0</v>
      </c>
      <c r="L38" s="8">
        <v>17035.57</v>
      </c>
      <c r="M38" s="4">
        <v>5157.0200000000004</v>
      </c>
      <c r="N38" s="8">
        <v>3959.52</v>
      </c>
      <c r="O38" s="8">
        <f t="shared" si="0"/>
        <v>30.243564876550703</v>
      </c>
      <c r="P38" s="4">
        <f t="shared" si="1"/>
        <v>0</v>
      </c>
      <c r="Q38" s="4">
        <v>1107.1300000000001</v>
      </c>
      <c r="R38" s="4">
        <v>1049.75</v>
      </c>
      <c r="S38" s="7">
        <f t="shared" si="2"/>
        <v>-5.182769864424241</v>
      </c>
      <c r="T38" s="5">
        <f t="shared" si="3"/>
        <v>5</v>
      </c>
      <c r="U38" s="5">
        <v>0</v>
      </c>
      <c r="V38" s="5">
        <v>5</v>
      </c>
      <c r="W38" s="5">
        <v>0</v>
      </c>
      <c r="X38" s="5">
        <v>5</v>
      </c>
      <c r="Y38" s="5">
        <v>10</v>
      </c>
      <c r="Z38" s="5">
        <f t="shared" si="4"/>
        <v>78.75</v>
      </c>
      <c r="AA38" s="9">
        <f t="shared" si="5"/>
        <v>1.1100000000000001</v>
      </c>
      <c r="AB38" s="53" t="s">
        <v>115</v>
      </c>
      <c r="AC38" s="21"/>
      <c r="AD38" s="55" t="s">
        <v>134</v>
      </c>
      <c r="AE38" s="56">
        <f>(AG34-AE39)/2</f>
        <v>0.34700000000000003</v>
      </c>
      <c r="AF38" s="41"/>
    </row>
    <row r="39" spans="1:33" ht="38.25" x14ac:dyDescent="0.3">
      <c r="A39" s="23">
        <v>25</v>
      </c>
      <c r="B39" s="24" t="s">
        <v>51</v>
      </c>
      <c r="C39" s="4"/>
      <c r="D39" s="4"/>
      <c r="E39" s="4"/>
      <c r="F39" s="4"/>
      <c r="G39" s="5">
        <v>355</v>
      </c>
      <c r="H39" s="6">
        <v>0</v>
      </c>
      <c r="I39" s="6">
        <v>0</v>
      </c>
      <c r="J39" s="6">
        <v>0</v>
      </c>
      <c r="K39" s="6">
        <v>0</v>
      </c>
      <c r="L39" s="8">
        <v>14654.16</v>
      </c>
      <c r="M39" s="4">
        <v>4132.8100000000004</v>
      </c>
      <c r="N39" s="8">
        <v>3507.12</v>
      </c>
      <c r="O39" s="8">
        <f t="shared" si="0"/>
        <v>17.8405643376902</v>
      </c>
      <c r="P39" s="4">
        <f t="shared" si="1"/>
        <v>10</v>
      </c>
      <c r="Q39" s="4">
        <v>88.91</v>
      </c>
      <c r="R39" s="4">
        <v>88.85</v>
      </c>
      <c r="S39" s="7">
        <f t="shared" si="2"/>
        <v>-6.7483972556520389E-2</v>
      </c>
      <c r="T39" s="5">
        <f t="shared" si="3"/>
        <v>5</v>
      </c>
      <c r="U39" s="5">
        <v>0</v>
      </c>
      <c r="V39" s="5">
        <v>5</v>
      </c>
      <c r="W39" s="5">
        <v>0</v>
      </c>
      <c r="X39" s="5">
        <v>5</v>
      </c>
      <c r="Y39" s="5">
        <v>10</v>
      </c>
      <c r="Z39" s="5">
        <f t="shared" si="4"/>
        <v>123.75</v>
      </c>
      <c r="AA39" s="9">
        <f t="shared" si="5"/>
        <v>1.74</v>
      </c>
      <c r="AB39" s="53" t="s">
        <v>107</v>
      </c>
      <c r="AD39" s="42" t="s">
        <v>109</v>
      </c>
      <c r="AE39" s="44">
        <f>AE35+AE37</f>
        <v>0.89</v>
      </c>
      <c r="AF39" s="45" t="s">
        <v>117</v>
      </c>
    </row>
    <row r="40" spans="1:33" ht="38.25" x14ac:dyDescent="0.3">
      <c r="A40" s="23">
        <v>26</v>
      </c>
      <c r="B40" s="24" t="s">
        <v>52</v>
      </c>
      <c r="C40" s="4"/>
      <c r="D40" s="4"/>
      <c r="E40" s="4"/>
      <c r="F40" s="4"/>
      <c r="G40" s="5">
        <v>360</v>
      </c>
      <c r="H40" s="6">
        <v>0</v>
      </c>
      <c r="I40" s="6">
        <v>0</v>
      </c>
      <c r="J40" s="6">
        <v>0</v>
      </c>
      <c r="K40" s="6">
        <v>0</v>
      </c>
      <c r="L40" s="8">
        <v>17549</v>
      </c>
      <c r="M40" s="4">
        <v>5374.05</v>
      </c>
      <c r="N40" s="8">
        <v>4058.32</v>
      </c>
      <c r="O40" s="8">
        <f t="shared" si="0"/>
        <v>32.420558260561016</v>
      </c>
      <c r="P40" s="4">
        <f t="shared" si="1"/>
        <v>0</v>
      </c>
      <c r="Q40" s="4">
        <v>153</v>
      </c>
      <c r="R40" s="4">
        <v>152.13</v>
      </c>
      <c r="S40" s="7">
        <f t="shared" si="2"/>
        <v>-0.56862745098039513</v>
      </c>
      <c r="T40" s="5">
        <f t="shared" si="3"/>
        <v>5</v>
      </c>
      <c r="U40" s="5">
        <v>0</v>
      </c>
      <c r="V40" s="5">
        <v>5</v>
      </c>
      <c r="W40" s="5">
        <v>0</v>
      </c>
      <c r="X40" s="5">
        <v>5</v>
      </c>
      <c r="Y40" s="5">
        <v>10</v>
      </c>
      <c r="Z40" s="5">
        <f t="shared" si="4"/>
        <v>115</v>
      </c>
      <c r="AA40" s="9">
        <f t="shared" si="5"/>
        <v>1.62</v>
      </c>
      <c r="AB40" s="93" t="s">
        <v>107</v>
      </c>
      <c r="AC40" s="21"/>
      <c r="AD40" s="42" t="s">
        <v>110</v>
      </c>
      <c r="AE40" s="44">
        <f>AE39+AE38</f>
        <v>1.2370000000000001</v>
      </c>
      <c r="AF40" s="45" t="s">
        <v>131</v>
      </c>
    </row>
    <row r="41" spans="1:33" ht="63.75" x14ac:dyDescent="0.3">
      <c r="A41" s="23">
        <v>27</v>
      </c>
      <c r="B41" s="24" t="s">
        <v>53</v>
      </c>
      <c r="C41" s="4"/>
      <c r="D41" s="4"/>
      <c r="E41" s="4"/>
      <c r="F41" s="4"/>
      <c r="G41" s="5">
        <v>305</v>
      </c>
      <c r="H41" s="6">
        <v>0</v>
      </c>
      <c r="I41" s="6">
        <v>0</v>
      </c>
      <c r="J41" s="6">
        <v>0</v>
      </c>
      <c r="K41" s="6">
        <v>0</v>
      </c>
      <c r="L41" s="8">
        <v>32905.760000000002</v>
      </c>
      <c r="M41" s="4">
        <v>9947.41</v>
      </c>
      <c r="N41" s="8">
        <v>7652.78</v>
      </c>
      <c r="O41" s="8">
        <f t="shared" si="0"/>
        <v>29.984267155203732</v>
      </c>
      <c r="P41" s="4">
        <f t="shared" si="1"/>
        <v>0</v>
      </c>
      <c r="Q41" s="4">
        <v>84.96</v>
      </c>
      <c r="R41" s="4">
        <v>38.880000000000003</v>
      </c>
      <c r="S41" s="7">
        <f t="shared" si="2"/>
        <v>-54.237288135593211</v>
      </c>
      <c r="T41" s="5">
        <f t="shared" si="3"/>
        <v>5</v>
      </c>
      <c r="U41" s="5">
        <v>0</v>
      </c>
      <c r="V41" s="5">
        <v>5</v>
      </c>
      <c r="W41" s="5">
        <v>20</v>
      </c>
      <c r="X41" s="5">
        <v>5</v>
      </c>
      <c r="Y41" s="5">
        <v>10</v>
      </c>
      <c r="Z41" s="5">
        <f t="shared" si="4"/>
        <v>81.25</v>
      </c>
      <c r="AA41" s="9">
        <f t="shared" si="5"/>
        <v>1.1399999999999999</v>
      </c>
      <c r="AB41" s="53" t="s">
        <v>115</v>
      </c>
      <c r="AD41" s="42" t="s">
        <v>111</v>
      </c>
      <c r="AE41" s="44">
        <f>AE40+AE38</f>
        <v>1.5840000000000001</v>
      </c>
      <c r="AF41" s="45" t="s">
        <v>137</v>
      </c>
    </row>
    <row r="42" spans="1:33" ht="39" thickBot="1" x14ac:dyDescent="0.35">
      <c r="A42" s="23">
        <v>28</v>
      </c>
      <c r="B42" s="24" t="s">
        <v>54</v>
      </c>
      <c r="C42" s="4"/>
      <c r="D42" s="4"/>
      <c r="E42" s="4"/>
      <c r="F42" s="4"/>
      <c r="G42" s="5">
        <v>345</v>
      </c>
      <c r="H42" s="6">
        <v>0</v>
      </c>
      <c r="I42" s="6">
        <v>0</v>
      </c>
      <c r="J42" s="6">
        <v>0</v>
      </c>
      <c r="K42" s="6">
        <v>0</v>
      </c>
      <c r="L42" s="8">
        <v>39087.54</v>
      </c>
      <c r="M42" s="4">
        <v>11691.31</v>
      </c>
      <c r="N42" s="8">
        <v>9132.08</v>
      </c>
      <c r="O42" s="8">
        <f t="shared" si="0"/>
        <v>28.024612136555959</v>
      </c>
      <c r="P42" s="4">
        <f t="shared" si="1"/>
        <v>0</v>
      </c>
      <c r="Q42" s="4">
        <v>77.17</v>
      </c>
      <c r="R42" s="4">
        <v>75.099999999999994</v>
      </c>
      <c r="S42" s="7">
        <f t="shared" si="2"/>
        <v>-2.6823895296099618</v>
      </c>
      <c r="T42" s="5">
        <f t="shared" si="3"/>
        <v>5</v>
      </c>
      <c r="U42" s="5">
        <v>0</v>
      </c>
      <c r="V42" s="5">
        <v>5</v>
      </c>
      <c r="W42" s="5">
        <v>0</v>
      </c>
      <c r="X42" s="5">
        <v>5</v>
      </c>
      <c r="Y42" s="5">
        <v>10</v>
      </c>
      <c r="Z42" s="5">
        <f t="shared" si="4"/>
        <v>111.25</v>
      </c>
      <c r="AA42" s="9">
        <f t="shared" si="5"/>
        <v>1.57</v>
      </c>
      <c r="AB42" s="53" t="s">
        <v>116</v>
      </c>
      <c r="AD42" s="46" t="s">
        <v>114</v>
      </c>
      <c r="AE42" s="49"/>
      <c r="AF42" s="48" t="s">
        <v>132</v>
      </c>
    </row>
    <row r="43" spans="1:33" ht="38.25" x14ac:dyDescent="0.25">
      <c r="A43" s="23">
        <v>29</v>
      </c>
      <c r="B43" s="24" t="s">
        <v>55</v>
      </c>
      <c r="C43" s="4"/>
      <c r="D43" s="4"/>
      <c r="E43" s="4"/>
      <c r="F43" s="4"/>
      <c r="G43" s="5">
        <v>310</v>
      </c>
      <c r="H43" s="6">
        <v>0</v>
      </c>
      <c r="I43" s="6">
        <v>0</v>
      </c>
      <c r="J43" s="6">
        <v>0</v>
      </c>
      <c r="K43" s="6">
        <v>0</v>
      </c>
      <c r="L43" s="8">
        <v>13440.14</v>
      </c>
      <c r="M43" s="4">
        <v>4340.47</v>
      </c>
      <c r="N43" s="8">
        <v>3033.23</v>
      </c>
      <c r="O43" s="8">
        <f t="shared" si="0"/>
        <v>43.097292325342963</v>
      </c>
      <c r="P43" s="4">
        <f t="shared" si="1"/>
        <v>0</v>
      </c>
      <c r="Q43" s="4">
        <v>504.8</v>
      </c>
      <c r="R43" s="4">
        <v>472.35</v>
      </c>
      <c r="S43" s="7">
        <f t="shared" si="2"/>
        <v>-6.4282884310618043</v>
      </c>
      <c r="T43" s="5">
        <f t="shared" si="3"/>
        <v>5</v>
      </c>
      <c r="U43" s="5">
        <v>0</v>
      </c>
      <c r="V43" s="5">
        <v>5</v>
      </c>
      <c r="W43" s="5">
        <v>0</v>
      </c>
      <c r="X43" s="5">
        <v>5</v>
      </c>
      <c r="Y43" s="5">
        <v>10</v>
      </c>
      <c r="Z43" s="5">
        <f t="shared" si="4"/>
        <v>102.5</v>
      </c>
      <c r="AA43" s="9">
        <f t="shared" si="5"/>
        <v>1.44</v>
      </c>
      <c r="AB43" s="53" t="s">
        <v>116</v>
      </c>
    </row>
    <row r="44" spans="1:33" ht="38.25" x14ac:dyDescent="0.25">
      <c r="A44" s="23">
        <v>30</v>
      </c>
      <c r="B44" s="24" t="s">
        <v>56</v>
      </c>
      <c r="C44" s="4"/>
      <c r="D44" s="4"/>
      <c r="E44" s="4"/>
      <c r="F44" s="4"/>
      <c r="G44" s="5">
        <v>350</v>
      </c>
      <c r="H44" s="6">
        <v>0</v>
      </c>
      <c r="I44" s="6">
        <v>0</v>
      </c>
      <c r="J44" s="6">
        <v>10</v>
      </c>
      <c r="K44" s="6">
        <v>0</v>
      </c>
      <c r="L44" s="8">
        <v>31620.75</v>
      </c>
      <c r="M44" s="4">
        <v>9110</v>
      </c>
      <c r="N44" s="8">
        <v>7503.58</v>
      </c>
      <c r="O44" s="8">
        <f t="shared" si="0"/>
        <v>21.408714240402581</v>
      </c>
      <c r="P44" s="4">
        <f t="shared" si="1"/>
        <v>10</v>
      </c>
      <c r="Q44" s="4">
        <v>5.22</v>
      </c>
      <c r="R44" s="4">
        <v>5.72</v>
      </c>
      <c r="S44" s="7">
        <f t="shared" si="2"/>
        <v>9.5785440613026829</v>
      </c>
      <c r="T44" s="5">
        <f t="shared" si="3"/>
        <v>0</v>
      </c>
      <c r="U44" s="5">
        <v>0</v>
      </c>
      <c r="V44" s="5">
        <v>5</v>
      </c>
      <c r="W44" s="5">
        <v>0</v>
      </c>
      <c r="X44" s="5">
        <v>5</v>
      </c>
      <c r="Y44" s="5">
        <v>10</v>
      </c>
      <c r="Z44" s="5">
        <f t="shared" si="4"/>
        <v>107.5</v>
      </c>
      <c r="AA44" s="9">
        <f t="shared" si="5"/>
        <v>1.51</v>
      </c>
      <c r="AB44" s="61" t="s">
        <v>116</v>
      </c>
      <c r="AC44" s="21"/>
    </row>
    <row r="45" spans="1:33" ht="38.25" x14ac:dyDescent="0.25">
      <c r="A45" s="23">
        <v>31</v>
      </c>
      <c r="B45" s="24" t="s">
        <v>57</v>
      </c>
      <c r="C45" s="4"/>
      <c r="D45" s="4"/>
      <c r="E45" s="4"/>
      <c r="F45" s="4"/>
      <c r="G45" s="5">
        <v>375</v>
      </c>
      <c r="H45" s="6">
        <v>0</v>
      </c>
      <c r="I45" s="6">
        <v>0</v>
      </c>
      <c r="J45" s="6">
        <v>0</v>
      </c>
      <c r="K45" s="6">
        <v>0</v>
      </c>
      <c r="L45" s="8">
        <v>27839.65</v>
      </c>
      <c r="M45" s="4">
        <v>8159.6</v>
      </c>
      <c r="N45" s="8">
        <v>6560.02</v>
      </c>
      <c r="O45" s="8">
        <f t="shared" si="0"/>
        <v>24.383767122661208</v>
      </c>
      <c r="P45" s="4">
        <f t="shared" si="1"/>
        <v>10</v>
      </c>
      <c r="Q45" s="4">
        <v>93.03</v>
      </c>
      <c r="R45" s="4">
        <v>98.31</v>
      </c>
      <c r="S45" s="7">
        <f t="shared" si="2"/>
        <v>5.6755885198323135</v>
      </c>
      <c r="T45" s="5">
        <f t="shared" si="3"/>
        <v>0</v>
      </c>
      <c r="U45" s="5">
        <v>0</v>
      </c>
      <c r="V45" s="5">
        <v>5</v>
      </c>
      <c r="W45" s="5">
        <v>0</v>
      </c>
      <c r="X45" s="5">
        <v>5</v>
      </c>
      <c r="Y45" s="5">
        <v>10</v>
      </c>
      <c r="Z45" s="5">
        <f t="shared" si="4"/>
        <v>123.75</v>
      </c>
      <c r="AA45" s="9">
        <f t="shared" si="5"/>
        <v>1.74</v>
      </c>
      <c r="AB45" s="53" t="s">
        <v>107</v>
      </c>
    </row>
    <row r="46" spans="1:33" ht="38.25" x14ac:dyDescent="0.25">
      <c r="A46" s="23">
        <v>32</v>
      </c>
      <c r="B46" s="24" t="s">
        <v>58</v>
      </c>
      <c r="C46" s="4"/>
      <c r="D46" s="4"/>
      <c r="E46" s="4"/>
      <c r="F46" s="4"/>
      <c r="G46" s="5">
        <v>360</v>
      </c>
      <c r="H46" s="6">
        <v>0</v>
      </c>
      <c r="I46" s="6">
        <v>0</v>
      </c>
      <c r="J46" s="6">
        <v>0</v>
      </c>
      <c r="K46" s="6">
        <v>0</v>
      </c>
      <c r="L46" s="8">
        <v>14104.12</v>
      </c>
      <c r="M46" s="4">
        <v>4429.87</v>
      </c>
      <c r="N46" s="8">
        <v>3224.75</v>
      </c>
      <c r="O46" s="8">
        <f t="shared" si="0"/>
        <v>37.370958989068917</v>
      </c>
      <c r="P46" s="4">
        <f t="shared" si="1"/>
        <v>0</v>
      </c>
      <c r="Q46" s="4">
        <v>155.47999999999999</v>
      </c>
      <c r="R46" s="4">
        <v>150.24</v>
      </c>
      <c r="S46" s="7">
        <f t="shared" si="2"/>
        <v>-3.3702083869307828</v>
      </c>
      <c r="T46" s="5">
        <f t="shared" si="3"/>
        <v>5</v>
      </c>
      <c r="U46" s="5">
        <v>0</v>
      </c>
      <c r="V46" s="5">
        <v>5</v>
      </c>
      <c r="W46" s="5">
        <v>0</v>
      </c>
      <c r="X46" s="5">
        <v>5</v>
      </c>
      <c r="Y46" s="5">
        <v>10</v>
      </c>
      <c r="Z46" s="5">
        <f t="shared" si="4"/>
        <v>115</v>
      </c>
      <c r="AA46" s="9">
        <f t="shared" si="5"/>
        <v>1.62</v>
      </c>
      <c r="AB46" s="53" t="s">
        <v>107</v>
      </c>
    </row>
    <row r="47" spans="1:33" ht="38.25" x14ac:dyDescent="0.25">
      <c r="A47" s="23">
        <v>33</v>
      </c>
      <c r="B47" s="24" t="s">
        <v>59</v>
      </c>
      <c r="C47" s="4"/>
      <c r="D47" s="4"/>
      <c r="E47" s="4"/>
      <c r="F47" s="4"/>
      <c r="G47" s="5">
        <v>335</v>
      </c>
      <c r="H47" s="6">
        <v>0</v>
      </c>
      <c r="I47" s="6">
        <v>0</v>
      </c>
      <c r="J47" s="6">
        <v>0</v>
      </c>
      <c r="K47" s="6">
        <v>0</v>
      </c>
      <c r="L47" s="8">
        <v>19612.330000000002</v>
      </c>
      <c r="M47" s="4">
        <v>5618.48</v>
      </c>
      <c r="N47" s="8">
        <v>4664.62</v>
      </c>
      <c r="O47" s="8">
        <f t="shared" si="0"/>
        <v>20.448825413431312</v>
      </c>
      <c r="P47" s="4">
        <f t="shared" si="1"/>
        <v>10</v>
      </c>
      <c r="Q47" s="4">
        <v>191.81</v>
      </c>
      <c r="R47" s="4">
        <v>193.65</v>
      </c>
      <c r="S47" s="7">
        <f t="shared" si="2"/>
        <v>0.95928262342943704</v>
      </c>
      <c r="T47" s="5">
        <f t="shared" si="3"/>
        <v>5</v>
      </c>
      <c r="U47" s="5">
        <v>5</v>
      </c>
      <c r="V47" s="5">
        <v>5</v>
      </c>
      <c r="W47" s="5">
        <v>0</v>
      </c>
      <c r="X47" s="5">
        <v>5</v>
      </c>
      <c r="Y47" s="5">
        <v>10</v>
      </c>
      <c r="Z47" s="5">
        <f t="shared" si="4"/>
        <v>113.75</v>
      </c>
      <c r="AA47" s="9">
        <f t="shared" si="5"/>
        <v>1.6</v>
      </c>
      <c r="AB47" s="53" t="s">
        <v>107</v>
      </c>
    </row>
    <row r="48" spans="1:33" ht="38.25" x14ac:dyDescent="0.25">
      <c r="A48" s="23">
        <v>34</v>
      </c>
      <c r="B48" s="24" t="s">
        <v>60</v>
      </c>
      <c r="C48" s="4"/>
      <c r="D48" s="4"/>
      <c r="E48" s="4"/>
      <c r="F48" s="4"/>
      <c r="G48" s="5">
        <v>335</v>
      </c>
      <c r="H48" s="6">
        <v>0</v>
      </c>
      <c r="I48" s="6">
        <v>0</v>
      </c>
      <c r="J48" s="6">
        <v>0</v>
      </c>
      <c r="K48" s="6">
        <v>0</v>
      </c>
      <c r="L48" s="8">
        <v>40906.089999999997</v>
      </c>
      <c r="M48" s="4">
        <v>12412.84</v>
      </c>
      <c r="N48" s="8">
        <v>9497.75</v>
      </c>
      <c r="O48" s="8">
        <f t="shared" si="0"/>
        <v>30.692427153799585</v>
      </c>
      <c r="P48" s="4">
        <f t="shared" si="1"/>
        <v>0</v>
      </c>
      <c r="Q48" s="4">
        <v>378.62</v>
      </c>
      <c r="R48" s="4">
        <v>150.27000000000001</v>
      </c>
      <c r="S48" s="7">
        <f t="shared" si="2"/>
        <v>-60.311129892768477</v>
      </c>
      <c r="T48" s="5">
        <f t="shared" si="3"/>
        <v>5</v>
      </c>
      <c r="U48" s="5">
        <v>0</v>
      </c>
      <c r="V48" s="5">
        <v>5</v>
      </c>
      <c r="W48" s="5">
        <v>0</v>
      </c>
      <c r="X48" s="5">
        <v>5</v>
      </c>
      <c r="Y48" s="5">
        <v>10</v>
      </c>
      <c r="Z48" s="5">
        <f t="shared" si="4"/>
        <v>108.75</v>
      </c>
      <c r="AA48" s="9">
        <f t="shared" si="5"/>
        <v>1.53</v>
      </c>
      <c r="AB48" s="53" t="s">
        <v>116</v>
      </c>
    </row>
    <row r="49" spans="1:30" ht="38.25" x14ac:dyDescent="0.25">
      <c r="A49" s="23">
        <v>35</v>
      </c>
      <c r="B49" s="24" t="s">
        <v>61</v>
      </c>
      <c r="C49" s="4"/>
      <c r="D49" s="4"/>
      <c r="E49" s="4"/>
      <c r="F49" s="4"/>
      <c r="G49" s="5">
        <v>335</v>
      </c>
      <c r="H49" s="6">
        <v>0</v>
      </c>
      <c r="I49" s="6">
        <v>0</v>
      </c>
      <c r="J49" s="6">
        <v>0</v>
      </c>
      <c r="K49" s="6">
        <v>0</v>
      </c>
      <c r="L49" s="8">
        <v>53713.120000000003</v>
      </c>
      <c r="M49" s="4">
        <v>18386.02</v>
      </c>
      <c r="N49" s="8">
        <v>11775.7</v>
      </c>
      <c r="O49" s="8">
        <f t="shared" si="0"/>
        <v>56.135261598036628</v>
      </c>
      <c r="P49" s="4">
        <f t="shared" si="1"/>
        <v>0</v>
      </c>
      <c r="Q49" s="4">
        <v>405.4</v>
      </c>
      <c r="R49" s="4">
        <v>752.94</v>
      </c>
      <c r="S49" s="7">
        <f t="shared" si="2"/>
        <v>85.727676369018283</v>
      </c>
      <c r="T49" s="5">
        <f t="shared" si="3"/>
        <v>0</v>
      </c>
      <c r="U49" s="5">
        <v>0</v>
      </c>
      <c r="V49" s="5">
        <v>5</v>
      </c>
      <c r="W49" s="5">
        <v>0</v>
      </c>
      <c r="X49" s="5">
        <v>5</v>
      </c>
      <c r="Y49" s="5">
        <v>10</v>
      </c>
      <c r="Z49" s="5">
        <f t="shared" si="4"/>
        <v>103.75</v>
      </c>
      <c r="AA49" s="9">
        <f t="shared" si="5"/>
        <v>1.46</v>
      </c>
      <c r="AB49" s="53" t="s">
        <v>116</v>
      </c>
    </row>
    <row r="50" spans="1:30" ht="38.25" x14ac:dyDescent="0.25">
      <c r="A50" s="23">
        <v>36</v>
      </c>
      <c r="B50" s="24" t="s">
        <v>62</v>
      </c>
      <c r="C50" s="4"/>
      <c r="D50" s="4"/>
      <c r="E50" s="4"/>
      <c r="F50" s="4"/>
      <c r="G50" s="5">
        <v>295</v>
      </c>
      <c r="H50" s="6">
        <v>0</v>
      </c>
      <c r="I50" s="6">
        <v>0</v>
      </c>
      <c r="J50" s="6">
        <v>20</v>
      </c>
      <c r="K50" s="6">
        <v>0</v>
      </c>
      <c r="L50" s="8">
        <v>50131.67</v>
      </c>
      <c r="M50" s="4">
        <v>15381.52</v>
      </c>
      <c r="N50" s="8">
        <v>11583.38</v>
      </c>
      <c r="O50" s="8">
        <f t="shared" si="0"/>
        <v>32.789565739879045</v>
      </c>
      <c r="P50" s="4">
        <f t="shared" si="1"/>
        <v>0</v>
      </c>
      <c r="Q50" s="4">
        <v>923.55</v>
      </c>
      <c r="R50" s="4">
        <v>910.11</v>
      </c>
      <c r="S50" s="7">
        <f t="shared" si="2"/>
        <v>-1.4552541822316001</v>
      </c>
      <c r="T50" s="5">
        <f t="shared" si="3"/>
        <v>5</v>
      </c>
      <c r="U50" s="5">
        <v>0</v>
      </c>
      <c r="V50" s="5">
        <v>5</v>
      </c>
      <c r="W50" s="5">
        <v>0</v>
      </c>
      <c r="X50" s="5">
        <v>5</v>
      </c>
      <c r="Y50" s="5">
        <v>10</v>
      </c>
      <c r="Z50" s="5">
        <f t="shared" si="4"/>
        <v>78.75</v>
      </c>
      <c r="AA50" s="9">
        <f t="shared" si="5"/>
        <v>1.1100000000000001</v>
      </c>
      <c r="AB50" s="53" t="s">
        <v>115</v>
      </c>
      <c r="AD50" s="1" t="s">
        <v>138</v>
      </c>
    </row>
    <row r="51" spans="1:30" ht="38.25" x14ac:dyDescent="0.25">
      <c r="A51" s="23">
        <v>37</v>
      </c>
      <c r="B51" s="24" t="s">
        <v>63</v>
      </c>
      <c r="C51" s="4"/>
      <c r="D51" s="4"/>
      <c r="E51" s="4"/>
      <c r="F51" s="4"/>
      <c r="G51" s="5">
        <v>365</v>
      </c>
      <c r="H51" s="6">
        <v>0</v>
      </c>
      <c r="I51" s="6">
        <v>0</v>
      </c>
      <c r="J51" s="6">
        <v>0</v>
      </c>
      <c r="K51" s="6">
        <v>0</v>
      </c>
      <c r="L51" s="8">
        <v>17306.37</v>
      </c>
      <c r="M51" s="4">
        <v>5596.09</v>
      </c>
      <c r="N51" s="8">
        <v>3903.43</v>
      </c>
      <c r="O51" s="8">
        <f t="shared" si="0"/>
        <v>43.363400906382346</v>
      </c>
      <c r="P51" s="4">
        <f t="shared" si="1"/>
        <v>0</v>
      </c>
      <c r="Q51" s="4">
        <v>10.41</v>
      </c>
      <c r="R51" s="4">
        <v>7.67</v>
      </c>
      <c r="S51" s="7">
        <f t="shared" si="2"/>
        <v>-26.320845341018252</v>
      </c>
      <c r="T51" s="5">
        <f t="shared" si="3"/>
        <v>5</v>
      </c>
      <c r="U51" s="5">
        <v>0</v>
      </c>
      <c r="V51" s="5">
        <v>5</v>
      </c>
      <c r="W51" s="5">
        <v>0</v>
      </c>
      <c r="X51" s="5">
        <v>5</v>
      </c>
      <c r="Y51" s="5">
        <v>10</v>
      </c>
      <c r="Z51" s="5">
        <f t="shared" si="4"/>
        <v>116.25</v>
      </c>
      <c r="AA51" s="9">
        <f t="shared" si="5"/>
        <v>1.64</v>
      </c>
      <c r="AB51" s="53" t="s">
        <v>107</v>
      </c>
    </row>
    <row r="52" spans="1:30" ht="51" x14ac:dyDescent="0.25">
      <c r="A52" s="23">
        <v>38</v>
      </c>
      <c r="B52" s="25" t="s">
        <v>64</v>
      </c>
      <c r="C52" s="4"/>
      <c r="D52" s="4"/>
      <c r="E52" s="4"/>
      <c r="F52" s="4"/>
      <c r="G52" s="5">
        <v>325</v>
      </c>
      <c r="H52" s="6">
        <v>0</v>
      </c>
      <c r="I52" s="6">
        <v>0</v>
      </c>
      <c r="J52" s="6">
        <v>0</v>
      </c>
      <c r="K52" s="6">
        <v>0</v>
      </c>
      <c r="L52" s="8">
        <v>43723.76</v>
      </c>
      <c r="M52" s="4">
        <v>13460.51</v>
      </c>
      <c r="N52" s="8">
        <v>10087.75</v>
      </c>
      <c r="O52" s="8">
        <f t="shared" si="0"/>
        <v>33.434214765433325</v>
      </c>
      <c r="P52" s="4">
        <f t="shared" si="1"/>
        <v>0</v>
      </c>
      <c r="Q52" s="4">
        <v>674.08</v>
      </c>
      <c r="R52" s="4">
        <v>700.09</v>
      </c>
      <c r="S52" s="7">
        <f t="shared" si="2"/>
        <v>3.8585924519344865</v>
      </c>
      <c r="T52" s="5">
        <f t="shared" si="3"/>
        <v>0</v>
      </c>
      <c r="U52" s="5">
        <v>0</v>
      </c>
      <c r="V52" s="5">
        <v>5</v>
      </c>
      <c r="W52" s="5">
        <v>0</v>
      </c>
      <c r="X52" s="5">
        <v>5</v>
      </c>
      <c r="Y52" s="5">
        <v>10</v>
      </c>
      <c r="Z52" s="5">
        <f t="shared" si="4"/>
        <v>101.25</v>
      </c>
      <c r="AA52" s="9">
        <f t="shared" si="5"/>
        <v>1.43</v>
      </c>
      <c r="AB52" s="53" t="s">
        <v>116</v>
      </c>
    </row>
    <row r="53" spans="1:30" ht="38.25" x14ac:dyDescent="0.25">
      <c r="A53" s="23">
        <v>39</v>
      </c>
      <c r="B53" s="24" t="s">
        <v>65</v>
      </c>
      <c r="C53" s="4"/>
      <c r="D53" s="4"/>
      <c r="E53" s="4"/>
      <c r="F53" s="4"/>
      <c r="G53" s="5">
        <v>310</v>
      </c>
      <c r="H53" s="6">
        <v>0</v>
      </c>
      <c r="I53" s="6">
        <v>0</v>
      </c>
      <c r="J53" s="6">
        <v>10</v>
      </c>
      <c r="K53" s="6">
        <v>0</v>
      </c>
      <c r="L53" s="8">
        <v>22500.52</v>
      </c>
      <c r="M53" s="4">
        <v>6722.47</v>
      </c>
      <c r="N53" s="8">
        <v>5259.35</v>
      </c>
      <c r="O53" s="8">
        <f t="shared" si="0"/>
        <v>27.819407341211363</v>
      </c>
      <c r="P53" s="4">
        <f t="shared" si="1"/>
        <v>0</v>
      </c>
      <c r="Q53" s="4">
        <v>280</v>
      </c>
      <c r="R53" s="4">
        <v>273.8</v>
      </c>
      <c r="S53" s="7">
        <f t="shared" si="2"/>
        <v>-2.2142857142857104</v>
      </c>
      <c r="T53" s="5">
        <f t="shared" si="3"/>
        <v>5</v>
      </c>
      <c r="U53" s="5">
        <v>0</v>
      </c>
      <c r="V53" s="5">
        <v>5</v>
      </c>
      <c r="W53" s="5">
        <v>0</v>
      </c>
      <c r="X53" s="5">
        <v>5</v>
      </c>
      <c r="Y53" s="5">
        <v>10</v>
      </c>
      <c r="Z53" s="5">
        <f t="shared" si="4"/>
        <v>92.5</v>
      </c>
      <c r="AA53" s="9">
        <f t="shared" si="5"/>
        <v>1.3</v>
      </c>
      <c r="AB53" s="53" t="s">
        <v>116</v>
      </c>
    </row>
    <row r="54" spans="1:30" ht="38.25" x14ac:dyDescent="0.25">
      <c r="A54" s="23">
        <v>40</v>
      </c>
      <c r="B54" s="24" t="s">
        <v>66</v>
      </c>
      <c r="C54" s="4"/>
      <c r="D54" s="4"/>
      <c r="E54" s="4"/>
      <c r="F54" s="4"/>
      <c r="G54" s="5">
        <v>335</v>
      </c>
      <c r="H54" s="6">
        <v>0</v>
      </c>
      <c r="I54" s="6">
        <v>0</v>
      </c>
      <c r="J54" s="6">
        <v>0</v>
      </c>
      <c r="K54" s="6">
        <v>0</v>
      </c>
      <c r="L54" s="8">
        <v>20027.28</v>
      </c>
      <c r="M54" s="4">
        <v>5355.06</v>
      </c>
      <c r="N54" s="8">
        <v>4890.74</v>
      </c>
      <c r="O54" s="8">
        <f t="shared" si="0"/>
        <v>9.4938598248935868</v>
      </c>
      <c r="P54" s="4">
        <f t="shared" si="1"/>
        <v>10</v>
      </c>
      <c r="Q54" s="4">
        <v>0</v>
      </c>
      <c r="R54" s="4">
        <v>0</v>
      </c>
      <c r="S54" s="7">
        <v>0</v>
      </c>
      <c r="T54" s="5">
        <f t="shared" si="3"/>
        <v>5</v>
      </c>
      <c r="U54" s="5">
        <v>0</v>
      </c>
      <c r="V54" s="5">
        <v>5</v>
      </c>
      <c r="W54" s="5">
        <v>0</v>
      </c>
      <c r="X54" s="5">
        <v>5</v>
      </c>
      <c r="Y54" s="5">
        <v>10</v>
      </c>
      <c r="Z54" s="5">
        <f t="shared" si="4"/>
        <v>118.75</v>
      </c>
      <c r="AA54" s="9">
        <f t="shared" si="5"/>
        <v>1.67</v>
      </c>
      <c r="AB54" s="53" t="s">
        <v>107</v>
      </c>
    </row>
    <row r="55" spans="1:30" ht="38.25" x14ac:dyDescent="0.25">
      <c r="A55" s="23">
        <v>41</v>
      </c>
      <c r="B55" s="25" t="s">
        <v>67</v>
      </c>
      <c r="C55" s="4"/>
      <c r="D55" s="4"/>
      <c r="E55" s="4"/>
      <c r="F55" s="4"/>
      <c r="G55" s="5">
        <v>305</v>
      </c>
      <c r="H55" s="6">
        <v>0</v>
      </c>
      <c r="I55" s="6">
        <v>0</v>
      </c>
      <c r="J55" s="6">
        <v>10</v>
      </c>
      <c r="K55" s="6">
        <v>0</v>
      </c>
      <c r="L55" s="8">
        <v>22135.11</v>
      </c>
      <c r="M55" s="4">
        <v>7866.2</v>
      </c>
      <c r="N55" s="8">
        <v>4756.3</v>
      </c>
      <c r="O55" s="8">
        <f t="shared" si="0"/>
        <v>65.3848579778399</v>
      </c>
      <c r="P55" s="4">
        <f t="shared" si="1"/>
        <v>0</v>
      </c>
      <c r="Q55" s="4">
        <v>531.44000000000005</v>
      </c>
      <c r="R55" s="4">
        <v>406.93</v>
      </c>
      <c r="S55" s="7">
        <f t="shared" si="2"/>
        <v>-23.428797230167099</v>
      </c>
      <c r="T55" s="5">
        <f t="shared" si="3"/>
        <v>5</v>
      </c>
      <c r="U55" s="5">
        <v>0</v>
      </c>
      <c r="V55" s="5">
        <v>5</v>
      </c>
      <c r="W55" s="5">
        <v>0</v>
      </c>
      <c r="X55" s="5">
        <v>5</v>
      </c>
      <c r="Y55" s="5">
        <v>10</v>
      </c>
      <c r="Z55" s="5">
        <f t="shared" si="4"/>
        <v>91.25</v>
      </c>
      <c r="AA55" s="9">
        <f t="shared" si="5"/>
        <v>1.29</v>
      </c>
      <c r="AB55" s="53" t="s">
        <v>116</v>
      </c>
    </row>
    <row r="56" spans="1:30" ht="38.25" x14ac:dyDescent="0.25">
      <c r="A56" s="23">
        <v>42</v>
      </c>
      <c r="B56" s="24" t="s">
        <v>68</v>
      </c>
      <c r="C56" s="4"/>
      <c r="D56" s="4"/>
      <c r="E56" s="4"/>
      <c r="F56" s="4"/>
      <c r="G56" s="5">
        <v>330</v>
      </c>
      <c r="H56" s="6">
        <v>0</v>
      </c>
      <c r="I56" s="6">
        <v>0</v>
      </c>
      <c r="J56" s="6">
        <v>10</v>
      </c>
      <c r="K56" s="6">
        <v>0</v>
      </c>
      <c r="L56" s="8">
        <v>22861.31</v>
      </c>
      <c r="M56" s="4">
        <v>6883.46</v>
      </c>
      <c r="N56" s="8">
        <v>5325.95</v>
      </c>
      <c r="O56" s="8">
        <f t="shared" si="0"/>
        <v>29.243796881307567</v>
      </c>
      <c r="P56" s="4">
        <f t="shared" si="1"/>
        <v>0</v>
      </c>
      <c r="Q56" s="4">
        <v>29.38</v>
      </c>
      <c r="R56" s="4">
        <v>29.31</v>
      </c>
      <c r="S56" s="7">
        <f t="shared" si="2"/>
        <v>-0.23825731790333657</v>
      </c>
      <c r="T56" s="5">
        <f t="shared" si="3"/>
        <v>5</v>
      </c>
      <c r="U56" s="5">
        <v>0</v>
      </c>
      <c r="V56" s="5">
        <v>5</v>
      </c>
      <c r="W56" s="5">
        <v>0</v>
      </c>
      <c r="X56" s="5">
        <v>5</v>
      </c>
      <c r="Y56" s="5">
        <v>10</v>
      </c>
      <c r="Z56" s="5">
        <f t="shared" si="4"/>
        <v>97.5</v>
      </c>
      <c r="AA56" s="9">
        <f t="shared" si="5"/>
        <v>1.37</v>
      </c>
      <c r="AB56" s="53" t="s">
        <v>116</v>
      </c>
    </row>
    <row r="57" spans="1:30" ht="38.25" x14ac:dyDescent="0.25">
      <c r="A57" s="23">
        <v>43</v>
      </c>
      <c r="B57" s="24" t="s">
        <v>69</v>
      </c>
      <c r="C57" s="4"/>
      <c r="D57" s="4"/>
      <c r="E57" s="4"/>
      <c r="F57" s="4"/>
      <c r="G57" s="5">
        <v>255</v>
      </c>
      <c r="H57" s="6">
        <v>10</v>
      </c>
      <c r="I57" s="6">
        <v>0</v>
      </c>
      <c r="J57" s="6">
        <v>10</v>
      </c>
      <c r="K57" s="6">
        <v>0</v>
      </c>
      <c r="L57" s="8">
        <v>24777.88</v>
      </c>
      <c r="M57" s="4">
        <v>8405</v>
      </c>
      <c r="N57" s="8">
        <v>5457.63</v>
      </c>
      <c r="O57" s="8">
        <f t="shared" si="0"/>
        <v>54.004577078328872</v>
      </c>
      <c r="P57" s="4">
        <f t="shared" si="1"/>
        <v>0</v>
      </c>
      <c r="Q57" s="4">
        <v>292.45999999999998</v>
      </c>
      <c r="R57" s="4">
        <v>400.35</v>
      </c>
      <c r="S57" s="7">
        <f t="shared" si="2"/>
        <v>36.890514942214338</v>
      </c>
      <c r="T57" s="5">
        <f t="shared" si="3"/>
        <v>0</v>
      </c>
      <c r="U57" s="5">
        <v>0</v>
      </c>
      <c r="V57" s="5">
        <v>5</v>
      </c>
      <c r="W57" s="5">
        <v>0</v>
      </c>
      <c r="X57" s="5">
        <v>5</v>
      </c>
      <c r="Y57" s="5">
        <v>0</v>
      </c>
      <c r="Z57" s="5">
        <f t="shared" si="4"/>
        <v>53.75</v>
      </c>
      <c r="AA57" s="9">
        <f t="shared" si="5"/>
        <v>0.76</v>
      </c>
      <c r="AB57" s="53" t="s">
        <v>105</v>
      </c>
    </row>
    <row r="58" spans="1:30" ht="51" x14ac:dyDescent="0.25">
      <c r="A58" s="23">
        <v>44</v>
      </c>
      <c r="B58" s="24" t="s">
        <v>70</v>
      </c>
      <c r="C58" s="4"/>
      <c r="D58" s="4"/>
      <c r="E58" s="4"/>
      <c r="F58" s="4"/>
      <c r="G58" s="5">
        <v>150</v>
      </c>
      <c r="H58" s="6">
        <v>0</v>
      </c>
      <c r="I58" s="6">
        <v>0</v>
      </c>
      <c r="J58" s="6">
        <v>10</v>
      </c>
      <c r="K58" s="6">
        <v>0</v>
      </c>
      <c r="L58" s="8">
        <v>18124.939999999999</v>
      </c>
      <c r="M58" s="4">
        <v>6562.84</v>
      </c>
      <c r="N58" s="8">
        <v>3854.03</v>
      </c>
      <c r="O58" s="8">
        <f t="shared" si="0"/>
        <v>70.285130110559592</v>
      </c>
      <c r="P58" s="4">
        <f t="shared" si="1"/>
        <v>0</v>
      </c>
      <c r="Q58" s="4">
        <v>251.72</v>
      </c>
      <c r="R58" s="4">
        <v>234.94</v>
      </c>
      <c r="S58" s="7">
        <f t="shared" si="2"/>
        <v>-6.666136977594153</v>
      </c>
      <c r="T58" s="5">
        <f t="shared" si="3"/>
        <v>5</v>
      </c>
      <c r="U58" s="5">
        <v>0</v>
      </c>
      <c r="V58" s="5">
        <v>-5</v>
      </c>
      <c r="W58" s="5">
        <v>0</v>
      </c>
      <c r="X58" s="5">
        <v>5</v>
      </c>
      <c r="Y58" s="5">
        <v>10</v>
      </c>
      <c r="Z58" s="5">
        <f t="shared" si="4"/>
        <v>42.5</v>
      </c>
      <c r="AA58" s="9">
        <f t="shared" si="5"/>
        <v>0.6</v>
      </c>
      <c r="AB58" s="53" t="s">
        <v>106</v>
      </c>
    </row>
    <row r="59" spans="1:30" ht="38.25" x14ac:dyDescent="0.25">
      <c r="A59" s="23">
        <v>45</v>
      </c>
      <c r="B59" s="24" t="s">
        <v>71</v>
      </c>
      <c r="C59" s="4"/>
      <c r="D59" s="4"/>
      <c r="E59" s="4"/>
      <c r="F59" s="4"/>
      <c r="G59" s="5">
        <v>315</v>
      </c>
      <c r="H59" s="6">
        <v>0</v>
      </c>
      <c r="I59" s="6">
        <v>0</v>
      </c>
      <c r="J59" s="6">
        <v>0</v>
      </c>
      <c r="K59" s="6">
        <v>0</v>
      </c>
      <c r="L59" s="8">
        <v>12709.24</v>
      </c>
      <c r="M59" s="4">
        <v>3840</v>
      </c>
      <c r="N59" s="8">
        <v>2956.42</v>
      </c>
      <c r="O59" s="8">
        <f t="shared" si="0"/>
        <v>29.886822575953349</v>
      </c>
      <c r="P59" s="4">
        <f t="shared" si="1"/>
        <v>0</v>
      </c>
      <c r="Q59" s="4">
        <v>46.92</v>
      </c>
      <c r="R59" s="4">
        <v>80.73</v>
      </c>
      <c r="S59" s="7">
        <f t="shared" si="2"/>
        <v>72.058823529411768</v>
      </c>
      <c r="T59" s="5">
        <f t="shared" si="3"/>
        <v>0</v>
      </c>
      <c r="U59" s="5">
        <v>0</v>
      </c>
      <c r="V59" s="5">
        <v>5</v>
      </c>
      <c r="W59" s="5">
        <v>0</v>
      </c>
      <c r="X59" s="5">
        <v>5</v>
      </c>
      <c r="Y59" s="5">
        <v>10</v>
      </c>
      <c r="Z59" s="5">
        <f t="shared" si="4"/>
        <v>98.75</v>
      </c>
      <c r="AA59" s="9">
        <f t="shared" si="5"/>
        <v>1.39</v>
      </c>
      <c r="AB59" s="53" t="s">
        <v>116</v>
      </c>
    </row>
    <row r="60" spans="1:30" ht="38.25" x14ac:dyDescent="0.25">
      <c r="A60" s="23">
        <v>46</v>
      </c>
      <c r="B60" s="24" t="s">
        <v>72</v>
      </c>
      <c r="C60" s="4"/>
      <c r="D60" s="4"/>
      <c r="E60" s="4"/>
      <c r="F60" s="4"/>
      <c r="G60" s="5">
        <v>365</v>
      </c>
      <c r="H60" s="6">
        <v>0</v>
      </c>
      <c r="I60" s="6">
        <v>0</v>
      </c>
      <c r="J60" s="6">
        <v>0</v>
      </c>
      <c r="K60" s="6">
        <v>0</v>
      </c>
      <c r="L60" s="8">
        <v>13753.27</v>
      </c>
      <c r="M60" s="4">
        <v>4744.42</v>
      </c>
      <c r="N60" s="8">
        <v>3002.95</v>
      </c>
      <c r="O60" s="8">
        <f t="shared" si="0"/>
        <v>57.991974558350968</v>
      </c>
      <c r="P60" s="4">
        <f t="shared" si="1"/>
        <v>0</v>
      </c>
      <c r="Q60" s="4">
        <v>92.36</v>
      </c>
      <c r="R60" s="4">
        <v>73.62</v>
      </c>
      <c r="S60" s="7">
        <f t="shared" si="2"/>
        <v>-20.290168904287565</v>
      </c>
      <c r="T60" s="5">
        <f t="shared" si="3"/>
        <v>5</v>
      </c>
      <c r="U60" s="5">
        <v>0</v>
      </c>
      <c r="V60" s="5">
        <v>5</v>
      </c>
      <c r="W60" s="5">
        <v>20</v>
      </c>
      <c r="X60" s="5">
        <v>5</v>
      </c>
      <c r="Y60" s="5">
        <v>10</v>
      </c>
      <c r="Z60" s="5">
        <f t="shared" si="4"/>
        <v>96.25</v>
      </c>
      <c r="AA60" s="9">
        <f t="shared" si="5"/>
        <v>1.36</v>
      </c>
      <c r="AB60" s="53" t="s">
        <v>116</v>
      </c>
    </row>
    <row r="61" spans="1:30" ht="51" x14ac:dyDescent="0.25">
      <c r="A61" s="23">
        <v>47</v>
      </c>
      <c r="B61" s="24" t="s">
        <v>73</v>
      </c>
      <c r="C61" s="4"/>
      <c r="D61" s="4"/>
      <c r="E61" s="4"/>
      <c r="F61" s="4"/>
      <c r="G61" s="5">
        <v>340</v>
      </c>
      <c r="H61" s="6">
        <v>0</v>
      </c>
      <c r="I61" s="6">
        <v>0</v>
      </c>
      <c r="J61" s="6">
        <v>0</v>
      </c>
      <c r="K61" s="6">
        <v>0</v>
      </c>
      <c r="L61" s="8">
        <v>45699.47</v>
      </c>
      <c r="M61" s="4">
        <v>13412.34</v>
      </c>
      <c r="N61" s="8">
        <v>10762.38</v>
      </c>
      <c r="O61" s="8">
        <f t="shared" si="0"/>
        <v>24.622434814604219</v>
      </c>
      <c r="P61" s="4">
        <f t="shared" si="1"/>
        <v>10</v>
      </c>
      <c r="Q61" s="4">
        <v>905.43</v>
      </c>
      <c r="R61" s="4">
        <v>595.84</v>
      </c>
      <c r="S61" s="7">
        <f t="shared" si="2"/>
        <v>-34.192593574323794</v>
      </c>
      <c r="T61" s="5">
        <f t="shared" si="3"/>
        <v>5</v>
      </c>
      <c r="U61" s="5">
        <v>0</v>
      </c>
      <c r="V61" s="5">
        <v>5</v>
      </c>
      <c r="W61" s="5">
        <v>10</v>
      </c>
      <c r="X61" s="5">
        <v>5</v>
      </c>
      <c r="Y61" s="5">
        <v>10</v>
      </c>
      <c r="Z61" s="5">
        <f t="shared" si="4"/>
        <v>110</v>
      </c>
      <c r="AA61" s="9">
        <f t="shared" si="5"/>
        <v>1.55</v>
      </c>
      <c r="AB61" s="53" t="s">
        <v>116</v>
      </c>
    </row>
    <row r="62" spans="1:30" ht="51" x14ac:dyDescent="0.25">
      <c r="A62" s="23">
        <v>48</v>
      </c>
      <c r="B62" s="24" t="s">
        <v>74</v>
      </c>
      <c r="C62" s="4"/>
      <c r="D62" s="4"/>
      <c r="E62" s="4"/>
      <c r="F62" s="4"/>
      <c r="G62" s="5">
        <v>330</v>
      </c>
      <c r="H62" s="6">
        <v>0</v>
      </c>
      <c r="I62" s="6">
        <v>0</v>
      </c>
      <c r="J62" s="6">
        <v>20</v>
      </c>
      <c r="K62" s="6">
        <v>0</v>
      </c>
      <c r="L62" s="8">
        <v>12079.79</v>
      </c>
      <c r="M62" s="4">
        <v>3548.09</v>
      </c>
      <c r="N62" s="8">
        <v>2843.9</v>
      </c>
      <c r="O62" s="8">
        <f t="shared" si="0"/>
        <v>24.761419177889518</v>
      </c>
      <c r="P62" s="4">
        <f t="shared" si="1"/>
        <v>10</v>
      </c>
      <c r="Q62" s="4">
        <v>0</v>
      </c>
      <c r="R62" s="4">
        <v>0</v>
      </c>
      <c r="S62" s="7">
        <v>0</v>
      </c>
      <c r="T62" s="5">
        <f t="shared" si="3"/>
        <v>5</v>
      </c>
      <c r="U62" s="5">
        <v>0</v>
      </c>
      <c r="V62" s="5">
        <v>5</v>
      </c>
      <c r="W62" s="5">
        <v>0</v>
      </c>
      <c r="X62" s="5">
        <v>5</v>
      </c>
      <c r="Y62" s="5">
        <v>10</v>
      </c>
      <c r="Z62" s="5">
        <f t="shared" si="4"/>
        <v>97.5</v>
      </c>
      <c r="AA62" s="9">
        <f t="shared" si="5"/>
        <v>1.37</v>
      </c>
      <c r="AB62" s="53" t="s">
        <v>116</v>
      </c>
    </row>
    <row r="63" spans="1:30" ht="38.25" x14ac:dyDescent="0.25">
      <c r="A63" s="23">
        <v>49</v>
      </c>
      <c r="B63" s="24" t="s">
        <v>75</v>
      </c>
      <c r="C63" s="4"/>
      <c r="D63" s="4"/>
      <c r="E63" s="4"/>
      <c r="F63" s="4"/>
      <c r="G63" s="5">
        <v>265</v>
      </c>
      <c r="H63" s="6">
        <v>0</v>
      </c>
      <c r="I63" s="6">
        <v>0</v>
      </c>
      <c r="J63" s="6">
        <v>0</v>
      </c>
      <c r="K63" s="6">
        <v>0</v>
      </c>
      <c r="L63" s="8">
        <v>41821.25</v>
      </c>
      <c r="M63" s="4">
        <v>13039.96</v>
      </c>
      <c r="N63" s="8">
        <v>9593.76</v>
      </c>
      <c r="O63" s="8">
        <f t="shared" si="0"/>
        <v>35.921265489234656</v>
      </c>
      <c r="P63" s="4">
        <f t="shared" si="1"/>
        <v>0</v>
      </c>
      <c r="Q63" s="4">
        <v>2003.4</v>
      </c>
      <c r="R63" s="4">
        <v>2372.25</v>
      </c>
      <c r="S63" s="7">
        <f t="shared" si="2"/>
        <v>18.411200958370763</v>
      </c>
      <c r="T63" s="5">
        <f t="shared" si="3"/>
        <v>0</v>
      </c>
      <c r="U63" s="5">
        <v>0</v>
      </c>
      <c r="V63" s="5">
        <v>5</v>
      </c>
      <c r="W63" s="5">
        <v>0</v>
      </c>
      <c r="X63" s="5">
        <v>5</v>
      </c>
      <c r="Y63" s="5">
        <v>10</v>
      </c>
      <c r="Z63" s="5">
        <f t="shared" si="4"/>
        <v>86.25</v>
      </c>
      <c r="AA63" s="9">
        <f t="shared" si="5"/>
        <v>1.21</v>
      </c>
      <c r="AB63" s="53" t="s">
        <v>115</v>
      </c>
    </row>
    <row r="64" spans="1:30" ht="38.25" x14ac:dyDescent="0.25">
      <c r="A64" s="23">
        <v>50</v>
      </c>
      <c r="B64" s="24" t="s">
        <v>76</v>
      </c>
      <c r="C64" s="4"/>
      <c r="D64" s="4"/>
      <c r="E64" s="4"/>
      <c r="F64" s="4"/>
      <c r="G64" s="5">
        <v>255</v>
      </c>
      <c r="H64" s="6">
        <v>0</v>
      </c>
      <c r="I64" s="6">
        <v>0</v>
      </c>
      <c r="J64" s="6">
        <v>0</v>
      </c>
      <c r="K64" s="6">
        <v>0</v>
      </c>
      <c r="L64" s="8">
        <v>45988.82</v>
      </c>
      <c r="M64" s="4">
        <v>15278.21</v>
      </c>
      <c r="N64" s="8">
        <v>10236.870000000001</v>
      </c>
      <c r="O64" s="8">
        <f t="shared" si="0"/>
        <v>49.246888941639369</v>
      </c>
      <c r="P64" s="4">
        <f t="shared" si="1"/>
        <v>0</v>
      </c>
      <c r="Q64" s="4">
        <v>755.07</v>
      </c>
      <c r="R64" s="4">
        <v>718.95</v>
      </c>
      <c r="S64" s="7">
        <f t="shared" si="2"/>
        <v>-4.7836624418928047</v>
      </c>
      <c r="T64" s="5">
        <f t="shared" si="3"/>
        <v>5</v>
      </c>
      <c r="U64" s="5">
        <v>0</v>
      </c>
      <c r="V64" s="5">
        <v>5</v>
      </c>
      <c r="W64" s="5">
        <v>0</v>
      </c>
      <c r="X64" s="5">
        <v>5</v>
      </c>
      <c r="Y64" s="5">
        <v>10</v>
      </c>
      <c r="Z64" s="5">
        <f t="shared" si="4"/>
        <v>88.75</v>
      </c>
      <c r="AA64" s="9">
        <f t="shared" si="5"/>
        <v>1.25</v>
      </c>
      <c r="AB64" s="53" t="s">
        <v>116</v>
      </c>
    </row>
    <row r="65" spans="1:29" ht="38.25" x14ac:dyDescent="0.25">
      <c r="A65" s="23">
        <v>51</v>
      </c>
      <c r="B65" s="25" t="s">
        <v>77</v>
      </c>
      <c r="C65" s="4"/>
      <c r="D65" s="4"/>
      <c r="E65" s="4"/>
      <c r="F65" s="4"/>
      <c r="G65" s="5">
        <v>325</v>
      </c>
      <c r="H65" s="6">
        <v>0</v>
      </c>
      <c r="I65" s="6">
        <v>0</v>
      </c>
      <c r="J65" s="6">
        <v>20</v>
      </c>
      <c r="K65" s="6">
        <v>0</v>
      </c>
      <c r="L65" s="8">
        <v>16652.87</v>
      </c>
      <c r="M65" s="4">
        <v>5135.0600000000004</v>
      </c>
      <c r="N65" s="8">
        <v>3839.27</v>
      </c>
      <c r="O65" s="8">
        <f t="shared" si="0"/>
        <v>33.750947445738397</v>
      </c>
      <c r="P65" s="4">
        <f t="shared" si="1"/>
        <v>0</v>
      </c>
      <c r="Q65" s="4">
        <v>70.5</v>
      </c>
      <c r="R65" s="4">
        <v>69.13</v>
      </c>
      <c r="S65" s="7">
        <f t="shared" si="2"/>
        <v>-1.9432624113475243</v>
      </c>
      <c r="T65" s="5">
        <f t="shared" si="3"/>
        <v>5</v>
      </c>
      <c r="U65" s="5">
        <v>0</v>
      </c>
      <c r="V65" s="5">
        <v>5</v>
      </c>
      <c r="W65" s="5">
        <v>10</v>
      </c>
      <c r="X65" s="5">
        <v>5</v>
      </c>
      <c r="Y65" s="5">
        <v>10</v>
      </c>
      <c r="Z65" s="5">
        <f t="shared" si="4"/>
        <v>76.25</v>
      </c>
      <c r="AA65" s="9">
        <f t="shared" si="5"/>
        <v>1.07</v>
      </c>
      <c r="AB65" s="53" t="s">
        <v>115</v>
      </c>
      <c r="AC65" s="21"/>
    </row>
    <row r="66" spans="1:29" ht="38.25" x14ac:dyDescent="0.25">
      <c r="A66" s="23">
        <v>52</v>
      </c>
      <c r="B66" s="26" t="s">
        <v>78</v>
      </c>
      <c r="C66" s="4"/>
      <c r="D66" s="4"/>
      <c r="E66" s="4"/>
      <c r="F66" s="4"/>
      <c r="G66" s="5">
        <v>330</v>
      </c>
      <c r="H66" s="6">
        <v>0</v>
      </c>
      <c r="I66" s="6">
        <v>0</v>
      </c>
      <c r="J66" s="6">
        <v>0</v>
      </c>
      <c r="K66" s="6">
        <v>0</v>
      </c>
      <c r="L66" s="8">
        <v>43690.33</v>
      </c>
      <c r="M66" s="4">
        <v>13715.38</v>
      </c>
      <c r="N66" s="8">
        <v>9991.65</v>
      </c>
      <c r="O66" s="8">
        <f t="shared" si="0"/>
        <v>37.268419129973523</v>
      </c>
      <c r="P66" s="4">
        <f t="shared" si="1"/>
        <v>0</v>
      </c>
      <c r="Q66" s="4">
        <v>118.3</v>
      </c>
      <c r="R66" s="4">
        <v>117.33</v>
      </c>
      <c r="S66" s="7">
        <f t="shared" si="2"/>
        <v>-0.81994928148774215</v>
      </c>
      <c r="T66" s="5">
        <f t="shared" si="3"/>
        <v>5</v>
      </c>
      <c r="U66" s="5">
        <v>0</v>
      </c>
      <c r="V66" s="5">
        <v>5</v>
      </c>
      <c r="W66" s="5">
        <v>10</v>
      </c>
      <c r="X66" s="5">
        <v>5</v>
      </c>
      <c r="Y66" s="5">
        <v>10</v>
      </c>
      <c r="Z66" s="5">
        <f t="shared" si="4"/>
        <v>97.5</v>
      </c>
      <c r="AA66" s="9">
        <f t="shared" si="5"/>
        <v>1.37</v>
      </c>
      <c r="AB66" s="53" t="s">
        <v>116</v>
      </c>
    </row>
    <row r="67" spans="1:29" ht="38.25" x14ac:dyDescent="0.25">
      <c r="A67" s="23">
        <v>53</v>
      </c>
      <c r="B67" s="24" t="s">
        <v>79</v>
      </c>
      <c r="C67" s="4"/>
      <c r="D67" s="4"/>
      <c r="E67" s="4"/>
      <c r="F67" s="4"/>
      <c r="G67" s="5">
        <v>355</v>
      </c>
      <c r="H67" s="6">
        <v>0</v>
      </c>
      <c r="I67" s="6">
        <v>0</v>
      </c>
      <c r="J67" s="6">
        <v>0</v>
      </c>
      <c r="K67" s="6">
        <v>0</v>
      </c>
      <c r="L67" s="8">
        <v>20265.46</v>
      </c>
      <c r="M67" s="4">
        <v>7607.05</v>
      </c>
      <c r="N67" s="8">
        <v>4219.47</v>
      </c>
      <c r="O67" s="8">
        <f t="shared" si="0"/>
        <v>80.28449070617873</v>
      </c>
      <c r="P67" s="4">
        <f t="shared" si="1"/>
        <v>0</v>
      </c>
      <c r="Q67" s="4">
        <v>37.56</v>
      </c>
      <c r="R67" s="4">
        <v>28.24</v>
      </c>
      <c r="S67" s="7">
        <f t="shared" si="2"/>
        <v>-24.813631522896706</v>
      </c>
      <c r="T67" s="5">
        <f t="shared" si="3"/>
        <v>5</v>
      </c>
      <c r="U67" s="5">
        <v>0</v>
      </c>
      <c r="V67" s="5">
        <v>5</v>
      </c>
      <c r="W67" s="5">
        <v>0</v>
      </c>
      <c r="X67" s="5">
        <v>5</v>
      </c>
      <c r="Y67" s="5">
        <v>10</v>
      </c>
      <c r="Z67" s="5">
        <f t="shared" si="4"/>
        <v>113.75</v>
      </c>
      <c r="AA67" s="9">
        <f t="shared" si="5"/>
        <v>1.6</v>
      </c>
      <c r="AB67" s="53" t="s">
        <v>107</v>
      </c>
    </row>
    <row r="68" spans="1:29" ht="38.25" x14ac:dyDescent="0.25">
      <c r="A68" s="23">
        <v>54</v>
      </c>
      <c r="B68" s="24" t="s">
        <v>80</v>
      </c>
      <c r="C68" s="4"/>
      <c r="D68" s="4"/>
      <c r="E68" s="4"/>
      <c r="F68" s="4"/>
      <c r="G68" s="5">
        <v>345</v>
      </c>
      <c r="H68" s="6">
        <v>0</v>
      </c>
      <c r="I68" s="6">
        <v>0</v>
      </c>
      <c r="J68" s="6">
        <v>20</v>
      </c>
      <c r="K68" s="6">
        <v>0</v>
      </c>
      <c r="L68" s="8">
        <v>86111.6</v>
      </c>
      <c r="M68" s="4">
        <v>30397.5</v>
      </c>
      <c r="N68" s="8">
        <v>18571.37</v>
      </c>
      <c r="O68" s="8">
        <f t="shared" si="0"/>
        <v>63.679362373373642</v>
      </c>
      <c r="P68" s="4">
        <f t="shared" si="1"/>
        <v>0</v>
      </c>
      <c r="Q68" s="4">
        <v>643.38</v>
      </c>
      <c r="R68" s="4">
        <v>495.24</v>
      </c>
      <c r="S68" s="7">
        <f t="shared" si="2"/>
        <v>-23.025272778140444</v>
      </c>
      <c r="T68" s="5">
        <f t="shared" si="3"/>
        <v>5</v>
      </c>
      <c r="U68" s="5">
        <v>5</v>
      </c>
      <c r="V68" s="5">
        <v>5</v>
      </c>
      <c r="W68" s="5">
        <v>10</v>
      </c>
      <c r="X68" s="5">
        <v>5</v>
      </c>
      <c r="Y68" s="5">
        <v>10</v>
      </c>
      <c r="Z68" s="5">
        <f t="shared" si="4"/>
        <v>76.25</v>
      </c>
      <c r="AA68" s="9">
        <f t="shared" si="5"/>
        <v>1.07</v>
      </c>
      <c r="AB68" s="53" t="s">
        <v>115</v>
      </c>
      <c r="AC68" s="21"/>
    </row>
    <row r="69" spans="1:29" ht="38.25" x14ac:dyDescent="0.25">
      <c r="A69" s="23">
        <v>55</v>
      </c>
      <c r="B69" s="24" t="s">
        <v>81</v>
      </c>
      <c r="C69" s="4"/>
      <c r="D69" s="4"/>
      <c r="E69" s="4"/>
      <c r="F69" s="4"/>
      <c r="G69" s="5">
        <v>335</v>
      </c>
      <c r="H69" s="6">
        <v>0</v>
      </c>
      <c r="I69" s="6">
        <v>0</v>
      </c>
      <c r="J69" s="6">
        <v>0</v>
      </c>
      <c r="K69" s="6">
        <v>0</v>
      </c>
      <c r="L69" s="8">
        <v>41460.53</v>
      </c>
      <c r="M69" s="4">
        <v>13142.61</v>
      </c>
      <c r="N69" s="8">
        <v>9439.31</v>
      </c>
      <c r="O69" s="8">
        <f t="shared" si="0"/>
        <v>39.232740528703914</v>
      </c>
      <c r="P69" s="4">
        <f t="shared" si="1"/>
        <v>0</v>
      </c>
      <c r="Q69" s="4">
        <v>514.69399999999996</v>
      </c>
      <c r="R69" s="4">
        <v>499.05</v>
      </c>
      <c r="S69" s="7">
        <f t="shared" si="2"/>
        <v>-3.0394758827575119</v>
      </c>
      <c r="T69" s="5">
        <f t="shared" si="3"/>
        <v>5</v>
      </c>
      <c r="U69" s="5">
        <v>0</v>
      </c>
      <c r="V69" s="5">
        <v>5</v>
      </c>
      <c r="W69" s="5">
        <v>0</v>
      </c>
      <c r="X69" s="5">
        <v>5</v>
      </c>
      <c r="Y69" s="5">
        <v>10</v>
      </c>
      <c r="Z69" s="5">
        <f t="shared" si="4"/>
        <v>108.75</v>
      </c>
      <c r="AA69" s="9">
        <f t="shared" si="5"/>
        <v>1.53</v>
      </c>
      <c r="AB69" s="53" t="s">
        <v>116</v>
      </c>
    </row>
    <row r="70" spans="1:29" ht="38.25" x14ac:dyDescent="0.25">
      <c r="A70" s="23">
        <v>56</v>
      </c>
      <c r="B70" s="24" t="s">
        <v>82</v>
      </c>
      <c r="C70" s="4"/>
      <c r="D70" s="4"/>
      <c r="E70" s="4"/>
      <c r="F70" s="4"/>
      <c r="G70" s="5">
        <v>330</v>
      </c>
      <c r="H70" s="6">
        <v>0</v>
      </c>
      <c r="I70" s="6">
        <v>0</v>
      </c>
      <c r="J70" s="6">
        <v>0</v>
      </c>
      <c r="K70" s="6">
        <v>0</v>
      </c>
      <c r="L70" s="8">
        <v>59850.879999999997</v>
      </c>
      <c r="M70" s="4">
        <v>20680.18</v>
      </c>
      <c r="N70" s="8">
        <v>13056.9</v>
      </c>
      <c r="O70" s="8">
        <f t="shared" si="0"/>
        <v>58.385068431250922</v>
      </c>
      <c r="P70" s="4">
        <f t="shared" si="1"/>
        <v>0</v>
      </c>
      <c r="Q70" s="4">
        <v>93.34</v>
      </c>
      <c r="R70" s="4">
        <v>82.13</v>
      </c>
      <c r="S70" s="7">
        <f t="shared" si="2"/>
        <v>-12.009856438825805</v>
      </c>
      <c r="T70" s="5">
        <f t="shared" si="3"/>
        <v>5</v>
      </c>
      <c r="U70" s="5">
        <v>0</v>
      </c>
      <c r="V70" s="5">
        <v>5</v>
      </c>
      <c r="W70" s="5">
        <v>0</v>
      </c>
      <c r="X70" s="5">
        <v>5</v>
      </c>
      <c r="Y70" s="5">
        <v>10</v>
      </c>
      <c r="Z70" s="5">
        <f t="shared" si="4"/>
        <v>107.5</v>
      </c>
      <c r="AA70" s="9">
        <f t="shared" si="5"/>
        <v>1.51</v>
      </c>
      <c r="AB70" s="53" t="s">
        <v>116</v>
      </c>
    </row>
    <row r="71" spans="1:29" ht="38.25" x14ac:dyDescent="0.25">
      <c r="A71" s="23">
        <v>57</v>
      </c>
      <c r="B71" s="24" t="s">
        <v>83</v>
      </c>
      <c r="C71" s="4"/>
      <c r="D71" s="4"/>
      <c r="E71" s="4"/>
      <c r="F71" s="4"/>
      <c r="G71" s="5">
        <v>350</v>
      </c>
      <c r="H71" s="6">
        <v>0</v>
      </c>
      <c r="I71" s="6">
        <v>0</v>
      </c>
      <c r="J71" s="6">
        <v>0</v>
      </c>
      <c r="K71" s="6">
        <v>0</v>
      </c>
      <c r="L71" s="8">
        <v>17314.939999999999</v>
      </c>
      <c r="M71" s="4">
        <v>5308.83</v>
      </c>
      <c r="N71" s="8">
        <v>4002.04</v>
      </c>
      <c r="O71" s="8">
        <f t="shared" si="0"/>
        <v>32.653096920570512</v>
      </c>
      <c r="P71" s="4">
        <f t="shared" si="1"/>
        <v>0</v>
      </c>
      <c r="Q71" s="4">
        <v>459.62</v>
      </c>
      <c r="R71" s="4">
        <v>447.28</v>
      </c>
      <c r="S71" s="7">
        <f t="shared" si="2"/>
        <v>-2.6848265958835626</v>
      </c>
      <c r="T71" s="5">
        <f t="shared" si="3"/>
        <v>5</v>
      </c>
      <c r="U71" s="5">
        <v>5</v>
      </c>
      <c r="V71" s="5">
        <v>5</v>
      </c>
      <c r="W71" s="5">
        <v>10</v>
      </c>
      <c r="X71" s="5">
        <v>5</v>
      </c>
      <c r="Y71" s="5">
        <v>10</v>
      </c>
      <c r="Z71" s="5">
        <f t="shared" si="4"/>
        <v>97.5</v>
      </c>
      <c r="AA71" s="9">
        <f t="shared" si="5"/>
        <v>1.37</v>
      </c>
      <c r="AB71" s="53" t="s">
        <v>116</v>
      </c>
    </row>
    <row r="72" spans="1:29" ht="38.25" x14ac:dyDescent="0.25">
      <c r="A72" s="23">
        <v>58</v>
      </c>
      <c r="B72" s="24" t="s">
        <v>84</v>
      </c>
      <c r="C72" s="4"/>
      <c r="D72" s="4"/>
      <c r="E72" s="4"/>
      <c r="F72" s="4"/>
      <c r="G72" s="5">
        <v>325</v>
      </c>
      <c r="H72" s="6">
        <v>0</v>
      </c>
      <c r="I72" s="6">
        <v>0</v>
      </c>
      <c r="J72" s="6">
        <v>0</v>
      </c>
      <c r="K72" s="6">
        <v>0</v>
      </c>
      <c r="L72" s="8">
        <v>17195.79</v>
      </c>
      <c r="M72" s="4">
        <v>5641.05</v>
      </c>
      <c r="N72" s="8">
        <v>3851.58</v>
      </c>
      <c r="O72" s="8">
        <f t="shared" si="0"/>
        <v>46.460673282133577</v>
      </c>
      <c r="P72" s="4">
        <f t="shared" si="1"/>
        <v>0</v>
      </c>
      <c r="Q72" s="4">
        <v>4.83</v>
      </c>
      <c r="R72" s="4">
        <v>4.95</v>
      </c>
      <c r="S72" s="7">
        <f t="shared" si="2"/>
        <v>2.4844720496894435</v>
      </c>
      <c r="T72" s="5">
        <f t="shared" si="3"/>
        <v>5</v>
      </c>
      <c r="U72" s="5">
        <v>0</v>
      </c>
      <c r="V72" s="5">
        <v>5</v>
      </c>
      <c r="W72" s="5">
        <v>0</v>
      </c>
      <c r="X72" s="5">
        <v>5</v>
      </c>
      <c r="Y72" s="5">
        <v>10</v>
      </c>
      <c r="Z72" s="5">
        <f t="shared" si="4"/>
        <v>106.25</v>
      </c>
      <c r="AA72" s="9">
        <f t="shared" si="5"/>
        <v>1.5</v>
      </c>
      <c r="AB72" s="53" t="s">
        <v>116</v>
      </c>
    </row>
    <row r="73" spans="1:29" ht="38.25" x14ac:dyDescent="0.25">
      <c r="A73" s="23">
        <v>59</v>
      </c>
      <c r="B73" s="24" t="s">
        <v>85</v>
      </c>
      <c r="C73" s="4"/>
      <c r="D73" s="4"/>
      <c r="E73" s="4"/>
      <c r="F73" s="4"/>
      <c r="G73" s="5">
        <v>335</v>
      </c>
      <c r="H73" s="6">
        <v>0</v>
      </c>
      <c r="I73" s="6">
        <v>0</v>
      </c>
      <c r="J73" s="6">
        <v>10</v>
      </c>
      <c r="K73" s="6">
        <v>0</v>
      </c>
      <c r="L73" s="8">
        <v>25406.95</v>
      </c>
      <c r="M73" s="4">
        <v>6870.8</v>
      </c>
      <c r="N73" s="8">
        <v>6178.72</v>
      </c>
      <c r="O73" s="8">
        <f t="shared" si="0"/>
        <v>11.201025455110443</v>
      </c>
      <c r="P73" s="4">
        <f t="shared" si="1"/>
        <v>10</v>
      </c>
      <c r="Q73" s="4">
        <v>312.38</v>
      </c>
      <c r="R73" s="4">
        <v>304.8</v>
      </c>
      <c r="S73" s="7">
        <f t="shared" si="2"/>
        <v>-2.4265317882066664</v>
      </c>
      <c r="T73" s="5">
        <f t="shared" si="3"/>
        <v>5</v>
      </c>
      <c r="U73" s="5">
        <v>0</v>
      </c>
      <c r="V73" s="5">
        <v>5</v>
      </c>
      <c r="W73" s="5">
        <v>0</v>
      </c>
      <c r="X73" s="5">
        <v>5</v>
      </c>
      <c r="Y73" s="5">
        <v>10</v>
      </c>
      <c r="Z73" s="5">
        <f t="shared" si="4"/>
        <v>108.75</v>
      </c>
      <c r="AA73" s="9">
        <f t="shared" si="5"/>
        <v>1.53</v>
      </c>
      <c r="AB73" s="53" t="s">
        <v>116</v>
      </c>
    </row>
    <row r="74" spans="1:29" ht="38.25" x14ac:dyDescent="0.25">
      <c r="A74" s="23">
        <v>60</v>
      </c>
      <c r="B74" s="24" t="s">
        <v>86</v>
      </c>
      <c r="C74" s="4"/>
      <c r="D74" s="4"/>
      <c r="E74" s="4"/>
      <c r="F74" s="4"/>
      <c r="G74" s="5">
        <v>335</v>
      </c>
      <c r="H74" s="6">
        <v>0</v>
      </c>
      <c r="I74" s="6">
        <v>0</v>
      </c>
      <c r="J74" s="6">
        <v>10</v>
      </c>
      <c r="K74" s="6">
        <v>0</v>
      </c>
      <c r="L74" s="8">
        <v>22248.82</v>
      </c>
      <c r="M74" s="4">
        <v>6896.99</v>
      </c>
      <c r="N74" s="8">
        <v>5117.28</v>
      </c>
      <c r="O74" s="8">
        <f t="shared" si="0"/>
        <v>34.778436982146765</v>
      </c>
      <c r="P74" s="4">
        <f t="shared" si="1"/>
        <v>0</v>
      </c>
      <c r="Q74" s="4">
        <v>14.13</v>
      </c>
      <c r="R74" s="4">
        <v>17.239999999999998</v>
      </c>
      <c r="S74" s="7">
        <f t="shared" si="2"/>
        <v>22.009907997169126</v>
      </c>
      <c r="T74" s="5">
        <f t="shared" si="3"/>
        <v>0</v>
      </c>
      <c r="U74" s="5">
        <v>0</v>
      </c>
      <c r="V74" s="5">
        <v>5</v>
      </c>
      <c r="W74" s="5">
        <v>0</v>
      </c>
      <c r="X74" s="5">
        <v>5</v>
      </c>
      <c r="Y74" s="5">
        <v>10</v>
      </c>
      <c r="Z74" s="5">
        <f t="shared" si="4"/>
        <v>93.75</v>
      </c>
      <c r="AA74" s="9">
        <f t="shared" si="5"/>
        <v>1.32</v>
      </c>
      <c r="AB74" s="53" t="s">
        <v>116</v>
      </c>
    </row>
    <row r="75" spans="1:29" ht="38.25" x14ac:dyDescent="0.25">
      <c r="A75" s="23">
        <v>61</v>
      </c>
      <c r="B75" s="27" t="s">
        <v>87</v>
      </c>
      <c r="C75" s="4"/>
      <c r="D75" s="4"/>
      <c r="E75" s="4"/>
      <c r="F75" s="4"/>
      <c r="G75" s="5">
        <v>345</v>
      </c>
      <c r="H75" s="6">
        <v>0</v>
      </c>
      <c r="I75" s="6">
        <v>0</v>
      </c>
      <c r="J75" s="6">
        <v>0</v>
      </c>
      <c r="K75" s="6">
        <v>0</v>
      </c>
      <c r="L75" s="8">
        <v>23222.25</v>
      </c>
      <c r="M75" s="4">
        <v>6429.99</v>
      </c>
      <c r="N75" s="8">
        <v>5597.42</v>
      </c>
      <c r="O75" s="8">
        <f t="shared" si="0"/>
        <v>14.874174173101173</v>
      </c>
      <c r="P75" s="4">
        <f t="shared" si="1"/>
        <v>10</v>
      </c>
      <c r="Q75" s="4">
        <v>53.68</v>
      </c>
      <c r="R75" s="4">
        <v>88.01</v>
      </c>
      <c r="S75" s="7">
        <f t="shared" si="2"/>
        <v>63.953055141579739</v>
      </c>
      <c r="T75" s="5">
        <f t="shared" si="3"/>
        <v>0</v>
      </c>
      <c r="U75" s="5">
        <v>0</v>
      </c>
      <c r="V75" s="5">
        <v>5</v>
      </c>
      <c r="W75" s="5">
        <v>20</v>
      </c>
      <c r="X75" s="5">
        <v>5</v>
      </c>
      <c r="Y75" s="5">
        <v>10</v>
      </c>
      <c r="Z75" s="5">
        <f>G75/4-(H75+I75+J75+K75)+P75+T75-U75+V75-W75+X75+Y75</f>
        <v>96.25</v>
      </c>
      <c r="AA75" s="9">
        <f t="shared" si="5"/>
        <v>1.36</v>
      </c>
      <c r="AB75" s="61" t="s">
        <v>116</v>
      </c>
      <c r="AC75" s="21"/>
    </row>
    <row r="76" spans="1:29" ht="105.75" customHeight="1" x14ac:dyDescent="0.25">
      <c r="A76" s="23">
        <v>62</v>
      </c>
      <c r="B76" s="24" t="s">
        <v>88</v>
      </c>
      <c r="C76" s="4"/>
      <c r="D76" s="4"/>
      <c r="E76" s="4"/>
      <c r="F76" s="4"/>
      <c r="G76" s="5">
        <v>300</v>
      </c>
      <c r="H76" s="6">
        <v>0</v>
      </c>
      <c r="I76" s="6">
        <v>0</v>
      </c>
      <c r="J76" s="6">
        <v>20</v>
      </c>
      <c r="K76" s="6">
        <v>0</v>
      </c>
      <c r="L76" s="8">
        <v>70237.97</v>
      </c>
      <c r="M76" s="4">
        <v>23923.13</v>
      </c>
      <c r="N76" s="8">
        <v>15438.28</v>
      </c>
      <c r="O76" s="8">
        <f t="shared" si="0"/>
        <v>54.959814176190612</v>
      </c>
      <c r="P76" s="4">
        <f t="shared" si="1"/>
        <v>0</v>
      </c>
      <c r="Q76" s="4">
        <v>775.92</v>
      </c>
      <c r="R76" s="4">
        <v>681.15</v>
      </c>
      <c r="S76" s="7">
        <f t="shared" si="2"/>
        <v>-12.213888029693781</v>
      </c>
      <c r="T76" s="5">
        <f t="shared" si="3"/>
        <v>5</v>
      </c>
      <c r="U76" s="5">
        <v>0</v>
      </c>
      <c r="V76" s="5">
        <v>5</v>
      </c>
      <c r="W76" s="5">
        <v>10</v>
      </c>
      <c r="X76" s="5">
        <v>5</v>
      </c>
      <c r="Y76" s="5">
        <v>10</v>
      </c>
      <c r="Z76" s="5">
        <f t="shared" si="4"/>
        <v>70</v>
      </c>
      <c r="AA76" s="9">
        <f t="shared" si="5"/>
        <v>0.99</v>
      </c>
      <c r="AB76" s="53" t="s">
        <v>115</v>
      </c>
    </row>
    <row r="77" spans="1:29" ht="38.25" x14ac:dyDescent="0.25">
      <c r="A77" s="23">
        <v>63</v>
      </c>
      <c r="B77" s="24" t="s">
        <v>89</v>
      </c>
      <c r="C77" s="4"/>
      <c r="D77" s="4"/>
      <c r="E77" s="4"/>
      <c r="F77" s="4"/>
      <c r="G77" s="5">
        <v>330</v>
      </c>
      <c r="H77" s="6">
        <v>0</v>
      </c>
      <c r="I77" s="6">
        <v>0</v>
      </c>
      <c r="J77" s="6">
        <v>0</v>
      </c>
      <c r="K77" s="6">
        <v>0</v>
      </c>
      <c r="L77" s="8">
        <v>21837.18</v>
      </c>
      <c r="M77" s="4">
        <v>6553.69</v>
      </c>
      <c r="N77" s="8">
        <v>5094.5</v>
      </c>
      <c r="O77" s="8">
        <f t="shared" si="0"/>
        <v>28.642457552262236</v>
      </c>
      <c r="P77" s="4">
        <f t="shared" si="1"/>
        <v>0</v>
      </c>
      <c r="Q77" s="4">
        <v>101.83</v>
      </c>
      <c r="R77" s="4">
        <v>114.1</v>
      </c>
      <c r="S77" s="7">
        <f t="shared" si="2"/>
        <v>12.049494255131098</v>
      </c>
      <c r="T77" s="5">
        <f t="shared" si="3"/>
        <v>0</v>
      </c>
      <c r="U77" s="5">
        <v>5</v>
      </c>
      <c r="V77" s="5">
        <v>5</v>
      </c>
      <c r="W77" s="5">
        <v>0</v>
      </c>
      <c r="X77" s="5">
        <v>5</v>
      </c>
      <c r="Y77" s="5">
        <v>10</v>
      </c>
      <c r="Z77" s="5">
        <f t="shared" si="4"/>
        <v>97.5</v>
      </c>
      <c r="AA77" s="9">
        <f t="shared" si="5"/>
        <v>1.37</v>
      </c>
      <c r="AB77" s="53" t="s">
        <v>116</v>
      </c>
    </row>
    <row r="78" spans="1:29" ht="38.25" x14ac:dyDescent="0.25">
      <c r="A78" s="23">
        <v>64</v>
      </c>
      <c r="B78" s="24" t="s">
        <v>90</v>
      </c>
      <c r="C78" s="4"/>
      <c r="D78" s="4"/>
      <c r="E78" s="4"/>
      <c r="F78" s="4"/>
      <c r="G78" s="5">
        <v>250</v>
      </c>
      <c r="H78" s="6">
        <v>0</v>
      </c>
      <c r="I78" s="6">
        <v>0</v>
      </c>
      <c r="J78" s="6">
        <v>0</v>
      </c>
      <c r="K78" s="6">
        <v>0</v>
      </c>
      <c r="L78" s="8">
        <v>15324.68</v>
      </c>
      <c r="M78" s="4">
        <v>5777.2</v>
      </c>
      <c r="N78" s="8">
        <v>3182.49</v>
      </c>
      <c r="O78" s="8">
        <f t="shared" si="0"/>
        <v>81.530813922431818</v>
      </c>
      <c r="P78" s="4">
        <f t="shared" si="1"/>
        <v>0</v>
      </c>
      <c r="Q78" s="4">
        <v>134.03</v>
      </c>
      <c r="R78" s="4">
        <v>109.56</v>
      </c>
      <c r="S78" s="7">
        <f t="shared" si="2"/>
        <v>-18.257106617921359</v>
      </c>
      <c r="T78" s="5">
        <f t="shared" si="3"/>
        <v>5</v>
      </c>
      <c r="U78" s="5">
        <v>0</v>
      </c>
      <c r="V78" s="5">
        <v>5</v>
      </c>
      <c r="W78" s="5">
        <v>10</v>
      </c>
      <c r="X78" s="5">
        <v>5</v>
      </c>
      <c r="Y78" s="5">
        <v>10</v>
      </c>
      <c r="Z78" s="5">
        <f t="shared" si="4"/>
        <v>77.5</v>
      </c>
      <c r="AA78" s="9">
        <f t="shared" si="5"/>
        <v>1.0900000000000001</v>
      </c>
      <c r="AB78" s="53" t="s">
        <v>115</v>
      </c>
    </row>
    <row r="79" spans="1:29" ht="38.25" x14ac:dyDescent="0.25">
      <c r="A79" s="23">
        <v>65</v>
      </c>
      <c r="B79" s="24" t="s">
        <v>91</v>
      </c>
      <c r="C79" s="4"/>
      <c r="D79" s="4"/>
      <c r="E79" s="4"/>
      <c r="F79" s="4"/>
      <c r="G79" s="5">
        <v>365</v>
      </c>
      <c r="H79" s="6">
        <v>0</v>
      </c>
      <c r="I79" s="6">
        <v>0</v>
      </c>
      <c r="J79" s="6">
        <v>0</v>
      </c>
      <c r="K79" s="6">
        <v>0</v>
      </c>
      <c r="L79" s="8">
        <v>89236.89</v>
      </c>
      <c r="M79" s="4">
        <v>27494.09</v>
      </c>
      <c r="N79" s="8">
        <v>20580.93</v>
      </c>
      <c r="O79" s="8">
        <f t="shared" si="0"/>
        <v>33.59012445015847</v>
      </c>
      <c r="P79" s="4">
        <f t="shared" si="1"/>
        <v>0</v>
      </c>
      <c r="Q79" s="4">
        <v>842.23</v>
      </c>
      <c r="R79" s="4">
        <v>529.45000000000005</v>
      </c>
      <c r="S79" s="7">
        <f t="shared" si="2"/>
        <v>-37.137124063498092</v>
      </c>
      <c r="T79" s="5">
        <f t="shared" si="3"/>
        <v>5</v>
      </c>
      <c r="U79" s="5">
        <v>0</v>
      </c>
      <c r="V79" s="5">
        <v>5</v>
      </c>
      <c r="W79" s="5">
        <v>0</v>
      </c>
      <c r="X79" s="5">
        <v>5</v>
      </c>
      <c r="Y79" s="5">
        <v>10</v>
      </c>
      <c r="Z79" s="5">
        <f t="shared" si="4"/>
        <v>116.25</v>
      </c>
      <c r="AA79" s="9">
        <f t="shared" si="5"/>
        <v>1.64</v>
      </c>
      <c r="AB79" s="53" t="s">
        <v>107</v>
      </c>
    </row>
    <row r="80" spans="1:29" ht="38.25" x14ac:dyDescent="0.25">
      <c r="A80" s="23">
        <v>66</v>
      </c>
      <c r="B80" s="24" t="s">
        <v>92</v>
      </c>
      <c r="C80" s="4"/>
      <c r="D80" s="4"/>
      <c r="E80" s="4"/>
      <c r="F80" s="4"/>
      <c r="G80" s="5">
        <v>340</v>
      </c>
      <c r="H80" s="6">
        <v>0</v>
      </c>
      <c r="I80" s="6">
        <v>0</v>
      </c>
      <c r="J80" s="6">
        <v>20</v>
      </c>
      <c r="K80" s="6">
        <v>0</v>
      </c>
      <c r="L80" s="8">
        <v>195636.88</v>
      </c>
      <c r="M80" s="4">
        <v>67927.39</v>
      </c>
      <c r="N80" s="8">
        <v>42569.83</v>
      </c>
      <c r="O80" s="8">
        <f t="shared" ref="O80:O85" si="6">(M80-N80)*100/N80</f>
        <v>59.566975014934286</v>
      </c>
      <c r="P80" s="4">
        <f t="shared" ref="P80:P85" si="7">IF(O80&lt;=25,10,0)</f>
        <v>0</v>
      </c>
      <c r="Q80" s="4">
        <v>3358.72</v>
      </c>
      <c r="R80" s="4">
        <v>2920.4</v>
      </c>
      <c r="S80" s="7">
        <f t="shared" ref="S80:S85" si="8">(R80-Q80)/Q80*100</f>
        <v>-13.050209603658528</v>
      </c>
      <c r="T80" s="5">
        <f t="shared" ref="T80:T85" si="9">IF(S80&lt;=3,5,0)</f>
        <v>5</v>
      </c>
      <c r="U80" s="5">
        <v>5</v>
      </c>
      <c r="V80" s="5">
        <v>5</v>
      </c>
      <c r="W80" s="5">
        <v>20</v>
      </c>
      <c r="X80" s="5">
        <v>5</v>
      </c>
      <c r="Y80" s="5">
        <v>10</v>
      </c>
      <c r="Z80" s="5">
        <f t="shared" ref="Z80:Z85" si="10">G80/4-(H80+I80+J80+K80)+P80+T80-U80+V80-W80+X80+Y80</f>
        <v>65</v>
      </c>
      <c r="AA80" s="9">
        <f t="shared" ref="AA80:AA85" si="11">ROUND(Z80/71,2)</f>
        <v>0.92</v>
      </c>
      <c r="AB80" s="53" t="s">
        <v>115</v>
      </c>
    </row>
    <row r="81" spans="1:33" ht="38.25" x14ac:dyDescent="0.25">
      <c r="A81" s="23">
        <v>67</v>
      </c>
      <c r="B81" s="24" t="s">
        <v>93</v>
      </c>
      <c r="C81" s="4"/>
      <c r="D81" s="4"/>
      <c r="E81" s="4"/>
      <c r="F81" s="4"/>
      <c r="G81" s="5">
        <v>340</v>
      </c>
      <c r="H81" s="6">
        <v>0</v>
      </c>
      <c r="I81" s="6">
        <v>0</v>
      </c>
      <c r="J81" s="6">
        <v>10</v>
      </c>
      <c r="K81" s="6">
        <v>0</v>
      </c>
      <c r="L81" s="8">
        <v>46079.68</v>
      </c>
      <c r="M81" s="4">
        <v>15219.16</v>
      </c>
      <c r="N81" s="8">
        <v>10286.84</v>
      </c>
      <c r="O81" s="8">
        <f t="shared" si="6"/>
        <v>47.947863483829828</v>
      </c>
      <c r="P81" s="4">
        <f t="shared" si="7"/>
        <v>0</v>
      </c>
      <c r="Q81" s="4">
        <v>1289.02</v>
      </c>
      <c r="R81" s="4">
        <v>1402.93</v>
      </c>
      <c r="S81" s="7">
        <f t="shared" si="8"/>
        <v>8.8369458968829093</v>
      </c>
      <c r="T81" s="5">
        <f t="shared" si="9"/>
        <v>0</v>
      </c>
      <c r="U81" s="5">
        <v>5</v>
      </c>
      <c r="V81" s="5">
        <v>5</v>
      </c>
      <c r="W81" s="5">
        <v>0</v>
      </c>
      <c r="X81" s="5">
        <v>5</v>
      </c>
      <c r="Y81" s="5">
        <v>10</v>
      </c>
      <c r="Z81" s="5">
        <f t="shared" si="10"/>
        <v>90</v>
      </c>
      <c r="AA81" s="9">
        <f t="shared" si="11"/>
        <v>1.27</v>
      </c>
      <c r="AB81" s="53" t="s">
        <v>116</v>
      </c>
    </row>
    <row r="82" spans="1:33" ht="38.25" x14ac:dyDescent="0.25">
      <c r="A82" s="23">
        <v>68</v>
      </c>
      <c r="B82" s="24" t="s">
        <v>94</v>
      </c>
      <c r="C82" s="4"/>
      <c r="D82" s="4"/>
      <c r="E82" s="4"/>
      <c r="F82" s="4"/>
      <c r="G82" s="5">
        <v>330</v>
      </c>
      <c r="H82" s="6">
        <v>0</v>
      </c>
      <c r="I82" s="6">
        <v>0</v>
      </c>
      <c r="J82" s="6">
        <v>0</v>
      </c>
      <c r="K82" s="6">
        <v>0</v>
      </c>
      <c r="L82" s="8">
        <v>13989.71</v>
      </c>
      <c r="M82" s="4">
        <v>5467.35</v>
      </c>
      <c r="N82" s="8">
        <v>2840.79</v>
      </c>
      <c r="O82" s="8">
        <f t="shared" si="6"/>
        <v>92.458787872387632</v>
      </c>
      <c r="P82" s="4">
        <f t="shared" si="7"/>
        <v>0</v>
      </c>
      <c r="Q82" s="4">
        <v>92.44</v>
      </c>
      <c r="R82" s="4">
        <v>91.84</v>
      </c>
      <c r="S82" s="7">
        <f t="shared" si="8"/>
        <v>-0.64906966681089817</v>
      </c>
      <c r="T82" s="5">
        <f t="shared" si="9"/>
        <v>5</v>
      </c>
      <c r="U82" s="5">
        <v>0</v>
      </c>
      <c r="V82" s="5">
        <v>5</v>
      </c>
      <c r="W82" s="5">
        <v>0</v>
      </c>
      <c r="X82" s="5">
        <v>5</v>
      </c>
      <c r="Y82" s="5">
        <v>10</v>
      </c>
      <c r="Z82" s="5">
        <f t="shared" si="10"/>
        <v>107.5</v>
      </c>
      <c r="AA82" s="9">
        <f t="shared" si="11"/>
        <v>1.51</v>
      </c>
      <c r="AB82" s="53" t="s">
        <v>116</v>
      </c>
    </row>
    <row r="83" spans="1:33" ht="38.25" x14ac:dyDescent="0.25">
      <c r="A83" s="23">
        <v>69</v>
      </c>
      <c r="B83" s="24" t="s">
        <v>95</v>
      </c>
      <c r="C83" s="4"/>
      <c r="D83" s="4"/>
      <c r="E83" s="4"/>
      <c r="F83" s="4"/>
      <c r="G83" s="5">
        <v>305</v>
      </c>
      <c r="H83" s="6">
        <v>0</v>
      </c>
      <c r="I83" s="6">
        <v>0</v>
      </c>
      <c r="J83" s="6">
        <v>0</v>
      </c>
      <c r="K83" s="6">
        <v>0</v>
      </c>
      <c r="L83" s="8">
        <v>17487.93</v>
      </c>
      <c r="M83" s="4">
        <v>5860.78</v>
      </c>
      <c r="N83" s="8">
        <v>3875.72</v>
      </c>
      <c r="O83" s="8">
        <f t="shared" si="6"/>
        <v>51.217838233928148</v>
      </c>
      <c r="P83" s="4">
        <f t="shared" si="7"/>
        <v>0</v>
      </c>
      <c r="Q83" s="4">
        <v>215.03</v>
      </c>
      <c r="R83" s="4">
        <v>201.52</v>
      </c>
      <c r="S83" s="7">
        <f t="shared" si="8"/>
        <v>-6.2828442542900946</v>
      </c>
      <c r="T83" s="5">
        <f t="shared" si="9"/>
        <v>5</v>
      </c>
      <c r="U83" s="5">
        <v>0</v>
      </c>
      <c r="V83" s="5">
        <v>5</v>
      </c>
      <c r="W83" s="5">
        <v>0</v>
      </c>
      <c r="X83" s="5">
        <v>5</v>
      </c>
      <c r="Y83" s="5">
        <v>10</v>
      </c>
      <c r="Z83" s="5">
        <f t="shared" si="10"/>
        <v>101.25</v>
      </c>
      <c r="AA83" s="9">
        <f t="shared" si="11"/>
        <v>1.43</v>
      </c>
      <c r="AB83" s="53" t="s">
        <v>116</v>
      </c>
    </row>
    <row r="84" spans="1:33" ht="38.25" x14ac:dyDescent="0.25">
      <c r="A84" s="23">
        <v>70</v>
      </c>
      <c r="B84" s="24" t="s">
        <v>96</v>
      </c>
      <c r="C84" s="4"/>
      <c r="D84" s="4"/>
      <c r="E84" s="4"/>
      <c r="F84" s="4"/>
      <c r="G84" s="5">
        <v>315</v>
      </c>
      <c r="H84" s="6">
        <v>0</v>
      </c>
      <c r="I84" s="6">
        <v>0</v>
      </c>
      <c r="J84" s="6">
        <v>0</v>
      </c>
      <c r="K84" s="6">
        <v>0</v>
      </c>
      <c r="L84" s="8">
        <v>78506.490000000005</v>
      </c>
      <c r="M84" s="4">
        <v>23737.68</v>
      </c>
      <c r="N84" s="8">
        <v>18256.27</v>
      </c>
      <c r="O84" s="8">
        <f t="shared" si="6"/>
        <v>30.024807915307999</v>
      </c>
      <c r="P84" s="4">
        <f t="shared" si="7"/>
        <v>0</v>
      </c>
      <c r="Q84" s="4">
        <v>1171.47</v>
      </c>
      <c r="R84" s="4">
        <v>1642.45</v>
      </c>
      <c r="S84" s="7">
        <f t="shared" si="8"/>
        <v>40.204187900671805</v>
      </c>
      <c r="T84" s="5">
        <f t="shared" si="9"/>
        <v>0</v>
      </c>
      <c r="U84" s="5">
        <v>0</v>
      </c>
      <c r="V84" s="5">
        <v>5</v>
      </c>
      <c r="W84" s="5">
        <v>20</v>
      </c>
      <c r="X84" s="5">
        <v>5</v>
      </c>
      <c r="Y84" s="5">
        <v>10</v>
      </c>
      <c r="Z84" s="5">
        <f t="shared" si="10"/>
        <v>78.75</v>
      </c>
      <c r="AA84" s="9">
        <f t="shared" si="11"/>
        <v>1.1100000000000001</v>
      </c>
      <c r="AB84" s="53" t="s">
        <v>115</v>
      </c>
    </row>
    <row r="85" spans="1:33" ht="38.25" x14ac:dyDescent="0.25">
      <c r="A85" s="23">
        <v>71</v>
      </c>
      <c r="B85" s="24" t="s">
        <v>97</v>
      </c>
      <c r="C85" s="4"/>
      <c r="D85" s="4"/>
      <c r="E85" s="4"/>
      <c r="F85" s="4"/>
      <c r="G85" s="5">
        <v>325</v>
      </c>
      <c r="H85" s="6">
        <v>0</v>
      </c>
      <c r="I85" s="6">
        <v>0</v>
      </c>
      <c r="J85" s="6">
        <v>0</v>
      </c>
      <c r="K85" s="6">
        <v>0</v>
      </c>
      <c r="L85" s="8">
        <v>21383.53</v>
      </c>
      <c r="M85" s="4">
        <v>7497.08</v>
      </c>
      <c r="N85" s="8">
        <v>4628.82</v>
      </c>
      <c r="O85" s="8">
        <f t="shared" si="6"/>
        <v>61.965252483354291</v>
      </c>
      <c r="P85" s="4">
        <f t="shared" si="7"/>
        <v>0</v>
      </c>
      <c r="Q85" s="4">
        <v>692.01</v>
      </c>
      <c r="R85" s="4">
        <v>509.91</v>
      </c>
      <c r="S85" s="7">
        <f t="shared" si="8"/>
        <v>-26.314648632245195</v>
      </c>
      <c r="T85" s="5">
        <f t="shared" si="9"/>
        <v>5</v>
      </c>
      <c r="U85" s="5">
        <v>5</v>
      </c>
      <c r="V85" s="5">
        <v>5</v>
      </c>
      <c r="W85" s="5">
        <v>0</v>
      </c>
      <c r="X85" s="5">
        <v>5</v>
      </c>
      <c r="Y85" s="5">
        <v>10</v>
      </c>
      <c r="Z85" s="5">
        <f t="shared" si="10"/>
        <v>101.25</v>
      </c>
      <c r="AA85" s="9">
        <f t="shared" si="11"/>
        <v>1.43</v>
      </c>
      <c r="AB85" s="53" t="s">
        <v>116</v>
      </c>
    </row>
    <row r="86" spans="1:33" x14ac:dyDescent="0.25">
      <c r="A86" s="10"/>
      <c r="B86" s="11"/>
      <c r="C86" s="12"/>
      <c r="D86" s="13"/>
      <c r="E86" s="13"/>
      <c r="F86" s="13"/>
      <c r="G86" s="14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16"/>
      <c r="T86" s="16"/>
      <c r="U86" s="16"/>
      <c r="V86" s="16"/>
      <c r="W86" s="16"/>
      <c r="X86" s="16"/>
      <c r="Y86" s="16"/>
      <c r="Z86" s="17"/>
      <c r="AA86" s="18"/>
    </row>
    <row r="87" spans="1:33" x14ac:dyDescent="0.25">
      <c r="B87" s="11"/>
      <c r="C87" s="18"/>
      <c r="D87" s="16"/>
      <c r="E87" s="16"/>
      <c r="F87" s="16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Z87" s="18"/>
      <c r="AA87" s="16"/>
    </row>
    <row r="88" spans="1:33" ht="27.75" x14ac:dyDescent="0.4">
      <c r="B88" s="80" t="s">
        <v>20</v>
      </c>
      <c r="C88" s="81"/>
      <c r="D88" s="81"/>
      <c r="E88" s="81"/>
      <c r="F88" s="81"/>
      <c r="G88" s="80"/>
      <c r="H88" s="80"/>
      <c r="I88" s="80"/>
      <c r="J88" s="80"/>
      <c r="K88" s="54"/>
      <c r="L88" s="54"/>
      <c r="M88" s="54"/>
      <c r="N88" s="54"/>
      <c r="O88" s="54" t="s">
        <v>130</v>
      </c>
      <c r="P88" s="15"/>
      <c r="Q88" s="15"/>
      <c r="R88" s="16"/>
      <c r="S88" s="16"/>
      <c r="T88" s="16"/>
      <c r="AA88" s="16"/>
      <c r="AD88" s="29"/>
      <c r="AE88" s="29"/>
      <c r="AF88" s="29"/>
      <c r="AG88" s="29"/>
    </row>
    <row r="89" spans="1:33" s="29" customFormat="1" ht="27.75" x14ac:dyDescent="0.4">
      <c r="C89" s="35"/>
      <c r="M89" s="66"/>
      <c r="N89" s="66"/>
      <c r="O89" s="66"/>
      <c r="Q89" s="60"/>
      <c r="R89" s="60"/>
      <c r="T89" s="60"/>
      <c r="AC89" s="63"/>
    </row>
    <row r="90" spans="1:33" s="29" customFormat="1" ht="27.75" x14ac:dyDescent="0.4">
      <c r="C90" s="35"/>
      <c r="M90" s="66"/>
      <c r="N90" s="66"/>
      <c r="O90" s="66"/>
      <c r="Q90" s="60"/>
      <c r="R90" s="60"/>
      <c r="T90" s="60"/>
      <c r="AC90" s="63"/>
      <c r="AD90" s="1"/>
      <c r="AE90" s="1"/>
      <c r="AF90" s="1"/>
      <c r="AG90" s="1"/>
    </row>
    <row r="92" spans="1:33" ht="39" customHeight="1" x14ac:dyDescent="0.3">
      <c r="AD92" s="28"/>
      <c r="AE92" s="28"/>
      <c r="AF92" s="28"/>
      <c r="AG92" s="28"/>
    </row>
    <row r="93" spans="1:33" s="28" customFormat="1" ht="22.5" customHeight="1" x14ac:dyDescent="0.3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4"/>
      <c r="AD93" s="1"/>
      <c r="AE93" s="1"/>
      <c r="AF93" s="1"/>
      <c r="AG93" s="1"/>
    </row>
    <row r="97" ht="3" customHeight="1" x14ac:dyDescent="0.25"/>
    <row r="98" hidden="1" x14ac:dyDescent="0.25"/>
  </sheetData>
  <autoFilter ref="A14:AB85"/>
  <mergeCells count="42">
    <mergeCell ref="A9:AB9"/>
    <mergeCell ref="Y1:Z1"/>
    <mergeCell ref="A3:H6"/>
    <mergeCell ref="A8:AB8"/>
    <mergeCell ref="AD8:AF8"/>
    <mergeCell ref="AI8:AK8"/>
    <mergeCell ref="AD10:AE13"/>
    <mergeCell ref="AI10:AJ13"/>
    <mergeCell ref="A11:A13"/>
    <mergeCell ref="B11:B13"/>
    <mergeCell ref="C11:C13"/>
    <mergeCell ref="D11:D13"/>
    <mergeCell ref="E11:E13"/>
    <mergeCell ref="F11:F13"/>
    <mergeCell ref="G11:G13"/>
    <mergeCell ref="H11:H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M90:O90"/>
    <mergeCell ref="A93:AB93"/>
    <mergeCell ref="AA11:AA13"/>
    <mergeCell ref="AB11:AB13"/>
    <mergeCell ref="AD27:AF27"/>
    <mergeCell ref="AD29:AE32"/>
    <mergeCell ref="B88:J88"/>
    <mergeCell ref="M89:O89"/>
    <mergeCell ref="U11:U13"/>
    <mergeCell ref="V11:V13"/>
    <mergeCell ref="W11:W13"/>
    <mergeCell ref="X11:X13"/>
    <mergeCell ref="Y11:Y13"/>
    <mergeCell ref="Z11:Z13"/>
    <mergeCell ref="O11:O13"/>
    <mergeCell ref="P11:P13"/>
  </mergeCells>
  <pageMargins left="0.7" right="0.7" top="0.75" bottom="0.75" header="0.3" footer="0.3"/>
  <pageSetup paperSize="9" scale="26" firstPageNumber="5" fitToHeight="0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с расчетом рейтинга уточн</vt:lpstr>
      <vt:lpstr>'2019 с расчетом рейтинга уточн'!Заголовки_для_печати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Величкина Елена Ивановна</cp:lastModifiedBy>
  <cp:lastPrinted>2020-04-09T11:21:40Z</cp:lastPrinted>
  <dcterms:created xsi:type="dcterms:W3CDTF">2014-03-04T05:14:25Z</dcterms:created>
  <dcterms:modified xsi:type="dcterms:W3CDTF">2020-04-27T13:13:48Z</dcterms:modified>
</cp:coreProperties>
</file>